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C:\Users\Kuklina\Documents\Тарифы\Тарифы 2024 год\ХВС+ВО\"/>
    </mc:Choice>
  </mc:AlternateContent>
  <bookViews>
    <workbookView xWindow="-120" yWindow="-120" windowWidth="29040" windowHeight="15840" tabRatio="886" firstSheet="5" activeTab="5"/>
  </bookViews>
  <sheets>
    <sheet name="modProv" sheetId="535" state="hidden" r:id="rId1"/>
    <sheet name="Инструкция" sheetId="465" state="hidden" r:id="rId2"/>
    <sheet name="Лог обновления" sheetId="466" state="hidden" r:id="rId3"/>
    <sheet name="Пояснения" sheetId="505" state="hidden" r:id="rId4"/>
    <sheet name="Список листов" sheetId="524" state="hidden" r:id="rId5"/>
    <sheet name="Общие сведения" sheetId="488" r:id="rId6"/>
    <sheet name="Список территорий" sheetId="489" r:id="rId7"/>
    <sheet name="Список объектов" sheetId="490" r:id="rId8"/>
    <sheet name="Сценарии" sheetId="491" r:id="rId9"/>
    <sheet name="Баланс" sheetId="492" r:id="rId10"/>
    <sheet name="Реагенты" sheetId="493" r:id="rId11"/>
    <sheet name="ЭЭ" sheetId="494" r:id="rId12"/>
    <sheet name="Амортизация" sheetId="495" r:id="rId13"/>
    <sheet name="Аренда" sheetId="496" r:id="rId14"/>
    <sheet name="Покупка" sheetId="497" r:id="rId15"/>
    <sheet name="ФОТ" sheetId="526" r:id="rId16"/>
    <sheet name="Административные" sheetId="527" r:id="rId17"/>
    <sheet name="Сбытовые расходы ГО" sheetId="528" r:id="rId18"/>
    <sheet name="Налоги" sheetId="498" r:id="rId19"/>
    <sheet name="ИП + источники" sheetId="499" r:id="rId20"/>
    <sheet name="Экономия_корр" sheetId="500" r:id="rId21"/>
    <sheet name="Плата за негативное возд" sheetId="501" r:id="rId22"/>
    <sheet name="Корректировка НВВ" sheetId="502" r:id="rId23"/>
    <sheet name="Калькуляция" sheetId="503" r:id="rId24"/>
    <sheet name="et_union" sheetId="225" state="hidden" r:id="rId25"/>
    <sheet name="ТМ" sheetId="504" r:id="rId26"/>
    <sheet name="ДПР" sheetId="519" r:id="rId27"/>
    <sheet name="ДПР (концессии)" sheetId="522" r:id="rId28"/>
    <sheet name="TEHSHEET" sheetId="507" state="hidden" r:id="rId29"/>
    <sheet name="Комментарии" sheetId="449" r:id="rId30"/>
    <sheet name="Проверка" sheetId="450" state="hidden" r:id="rId31"/>
    <sheet name="Лист1" sheetId="536" state="hidden" r:id="rId32"/>
    <sheet name="modProvGeneralProc" sheetId="521" state="hidden" r:id="rId33"/>
    <sheet name="modList11" sheetId="525" state="hidden" r:id="rId34"/>
    <sheet name="REESTR_MO" sheetId="509" state="hidden" r:id="rId35"/>
    <sheet name="REESTR_ORG" sheetId="390" state="hidden" r:id="rId36"/>
    <sheet name="REESTR_TARIFF" sheetId="533" state="hidden" r:id="rId37"/>
    <sheet name="OKOPF" sheetId="511" state="hidden" r:id="rId38"/>
    <sheet name="modfrmRegion" sheetId="485" state="hidden" r:id="rId39"/>
    <sheet name="modHTTP" sheetId="471" state="hidden" r:id="rId40"/>
    <sheet name="modfrmSelectTariff" sheetId="532" state="hidden" r:id="rId41"/>
    <sheet name="modCheckCyan" sheetId="517" state="hidden" r:id="rId42"/>
    <sheet name="modfrmActivity" sheetId="510" state="hidden" r:id="rId43"/>
    <sheet name="modfrmCheckUpdates" sheetId="472" state="hidden" r:id="rId44"/>
    <sheet name="modUpdTemplMain" sheetId="473" state="hidden" r:id="rId45"/>
    <sheet name="modList00" sheetId="475" state="hidden" r:id="rId46"/>
    <sheet name="modThisWorkbook" sheetId="474" state="hidden" r:id="rId47"/>
    <sheet name="modInstruction" sheetId="467" state="hidden" r:id="rId48"/>
    <sheet name="AllSheetsInThisWorkbook" sheetId="389" state="hidden" r:id="rId49"/>
    <sheet name="modHyp" sheetId="398" state="hidden" r:id="rId50"/>
    <sheet name="modfrmReestr" sheetId="451" state="hidden" r:id="rId51"/>
    <sheet name="modReestr" sheetId="452" state="hidden" r:id="rId52"/>
    <sheet name="modList01" sheetId="512" state="hidden" r:id="rId53"/>
    <sheet name="modList02" sheetId="513" state="hidden" r:id="rId54"/>
    <sheet name="modList05" sheetId="514" state="hidden" r:id="rId55"/>
    <sheet name="modList06" sheetId="515" state="hidden" r:id="rId56"/>
    <sheet name="modList09" sheetId="516" state="hidden" r:id="rId57"/>
    <sheet name="modList10" sheetId="518" state="hidden" r:id="rId58"/>
    <sheet name="modList16" sheetId="520" state="hidden" r:id="rId59"/>
    <sheet name="modList18" sheetId="523" state="hidden" r:id="rId60"/>
    <sheet name="modList19" sheetId="529" state="hidden" r:id="rId61"/>
    <sheet name="modList20" sheetId="530" state="hidden" r:id="rId62"/>
    <sheet name="modList21" sheetId="531" state="hidden" r:id="rId63"/>
    <sheet name="modList15" sheetId="534" state="hidden" r:id="rId64"/>
  </sheets>
  <definedNames>
    <definedName name="_xlnm._FilterDatabase" localSheetId="30" hidden="1">Проверка!$B$4:$E$4</definedName>
    <definedName name="anscount" hidden="1">1</definedName>
    <definedName name="chkGetUpdatesValue">Инструкция!$AA$95</definedName>
    <definedName name="chkNoUpdatesValue">Инструкция!$AA$97</definedName>
    <definedName name="code">Инструкция!$B$2</definedName>
    <definedName name="COLDVSNA_TRANSP_VTOV">TEHSHEET!$V$2:$V$4</definedName>
    <definedName name="COLDVSNA_VTARIFF">TEHSHEET!$W$2:$W$3</definedName>
    <definedName name="COLDVSNA_VTOV">TEHSHEET!$V$2:$V$3</definedName>
    <definedName name="DOCUMENT_TYPES">TEHSHEET!$K$46:$K$52</definedName>
    <definedName name="et_List00_fio">et_union!$42:$42</definedName>
    <definedName name="et_List00_go">et_union!$17:$17</definedName>
    <definedName name="et_List00_HAS_DOC2">et_union!$21:$25</definedName>
    <definedName name="et_List00_HAS_DOC3">et_union!$21:$25</definedName>
    <definedName name="et_List00_HAS_DOC4">et_union!$21:$25</definedName>
    <definedName name="et_List00_HAS_DOC5">et_union!$28:$33</definedName>
    <definedName name="et_List00_HAS_DOC6">et_union!$28:$33</definedName>
    <definedName name="et_List00_HAS_DOC7">et_union!$35:$40</definedName>
    <definedName name="et_List00_tariff">et_union!$3:$15</definedName>
    <definedName name="et_List01_mo">et_union!$51:$51</definedName>
    <definedName name="et_List01_tariff">et_union!$47:$49</definedName>
    <definedName name="et_List02_1">et_union!$73:$73</definedName>
    <definedName name="et_List02_obj">et_union!$71:$71</definedName>
    <definedName name="et_List02_tariff_vo">et_union!$64:$69</definedName>
    <definedName name="et_List02_tariff_vs">et_union!$55:$62</definedName>
    <definedName name="et_List03_tariff">et_union!$77:$94</definedName>
    <definedName name="et_List04_tariff_vo">et_union!$155:$182</definedName>
    <definedName name="et_List04_tariff_vo_transp">et_union!$184:$197</definedName>
    <definedName name="et_List04_tariff_vs">et_union!$98:$135</definedName>
    <definedName name="et_List04_tariff_vs_transp">et_union!$137:$153</definedName>
    <definedName name="et_List05_reagent">et_union!$206:$206</definedName>
    <definedName name="et_List05_tariff">et_union!$201:$204</definedName>
    <definedName name="et_List06_tariff">et_union!$210:$222</definedName>
    <definedName name="et_List06_voltage">et_union!$224:$226</definedName>
    <definedName name="et_List06_voltage2">et_union!$228:$234</definedName>
    <definedName name="et_List07_tariff">et_union!$238:$286</definedName>
    <definedName name="et_List08_tariff">et_union!$290:$297</definedName>
    <definedName name="et_List09_org1">et_union!$321:$323</definedName>
    <definedName name="et_List09_org2">et_union!$325:$327</definedName>
    <definedName name="et_List09_org3">et_union!$329:$331</definedName>
    <definedName name="et_List09_org4">et_union!$333:$335</definedName>
    <definedName name="et_List09_org5">et_union!$337:$339</definedName>
    <definedName name="et_List09_tariff">et_union!$301:$319</definedName>
    <definedName name="et_List10_nalog">et_union!$357:$357</definedName>
    <definedName name="et_List10_tariff">et_union!$343:$355</definedName>
    <definedName name="et_List11_tariff">et_union!$361:$384</definedName>
    <definedName name="et_List12_tariff">et_union!$388:$395</definedName>
    <definedName name="et_List13_tariff">et_union!$399:$401</definedName>
    <definedName name="et_List14_tariff">et_union!$405:$438</definedName>
    <definedName name="et_List15_1">et_union!$567:$567</definedName>
    <definedName name="et_List15_tariff">et_union!$442:$565</definedName>
    <definedName name="et_List16_line_d">et_union!$624:$629</definedName>
    <definedName name="et_List16_line_o">et_union!$621:$622</definedName>
    <definedName name="et_List16_line_transp">et_union!$631:$631</definedName>
    <definedName name="et_List16_tariff">et_union!$571:$610</definedName>
    <definedName name="et_List16_tariff_transp">et_union!$612:$619</definedName>
    <definedName name="et_List17_tariff_vo">et_union!$647:$657</definedName>
    <definedName name="et_List17_tariff_vs">et_union!$635:$645</definedName>
    <definedName name="et_List18_block">et_union!$664:$674</definedName>
    <definedName name="et_List18_tariff">et_union!$661:$662</definedName>
    <definedName name="et_List19_dolj">et_union!$696:$698</definedName>
    <definedName name="et_List19_tariff">et_union!$678:$694</definedName>
    <definedName name="et_List20_1">et_union!$722:$722</definedName>
    <definedName name="et_List20_tariff">et_union!$702:$720</definedName>
    <definedName name="et_List21_1">et_union!$739:$739</definedName>
    <definedName name="et_List21_tariff">et_union!$726:$737</definedName>
    <definedName name="FIRST_TIME_REG">'Общие сведения'!$H$109</definedName>
    <definedName name="first_year">'Общие сведения'!$H$9</definedName>
    <definedName name="FirstLine">Инструкция!$A$6</definedName>
    <definedName name="god">'Общие сведения'!$H$8</definedName>
    <definedName name="HAS_DOC2">'Общие сведения'!$H$46</definedName>
    <definedName name="HAS_DOC2_block">'Общие сведения'!$H$47:$H$51</definedName>
    <definedName name="HAS_DOC3">'Общие сведения'!$H$52</definedName>
    <definedName name="HAS_DOC3_block">'Общие сведения'!$H$53:$H$57</definedName>
    <definedName name="HAS_DOC4">'Общие сведения'!$H$58</definedName>
    <definedName name="HAS_DOC4_block">'Общие сведения'!$H$59:$H$63</definedName>
    <definedName name="HAS_DOC5">'Общие сведения'!$H$64</definedName>
    <definedName name="HAS_DOC5_block">'Общие сведения'!$H$65:$H$70</definedName>
    <definedName name="HAS_DOC6">'Общие сведения'!$H$71</definedName>
    <definedName name="HAS_DOC6_block">'Общие сведения'!$H$72:$H$77</definedName>
    <definedName name="HAS_DOC7">'Общие сведения'!$H$78</definedName>
    <definedName name="HAS_DOC7_block">'Общие сведения'!$H$79:$H$84</definedName>
    <definedName name="hasTranspVO">'Общие сведения'!$J$107</definedName>
    <definedName name="hasTranspVS">'Общие сведения'!$I$107</definedName>
    <definedName name="hasVO">'Общие сведения'!$H$107</definedName>
    <definedName name="hasVS">'Общие сведения'!$G$107</definedName>
    <definedName name="inn">'Общие сведения'!$H$26</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Инструкция!$70:$75</definedName>
    <definedName name="Instr_7">Инструкция!$76:$92</definedName>
    <definedName name="Instr_8">Инструкция!$93:$107</definedName>
    <definedName name="kpp">'Общие сведения'!$H$27</definedName>
    <definedName name="last_year">'Общие сведения'!$I$9</definedName>
    <definedName name="last_year_vis">'Общие сведения'!$J$9</definedName>
    <definedName name="limcount" hidden="1">1</definedName>
    <definedName name="List00_check_area">'Общие сведения'!$H$7:$H$150</definedName>
    <definedName name="List00_del_tariff_range">'Общие сведения'!$I$113:$I$139</definedName>
    <definedName name="List00_tariff_start">'Общие сведения'!$D$112</definedName>
    <definedName name="List00_vis_flags">'Общие сведения'!$B$112:$B$139</definedName>
    <definedName name="List01_mo_column">'Список территорий'!$N$14:$N$19</definedName>
    <definedName name="List01_mr_column">'Список территорий'!$M$14:$M$19</definedName>
    <definedName name="List02_osn_ekpl_range">'Список объектов'!$N$34:$N$46</definedName>
    <definedName name="List03_vis_flags">Сценарии!$Y$7:$AP$7</definedName>
    <definedName name="List03_vis_flags2">Сценарии!$G$15:$G$53</definedName>
    <definedName name="List04_check_range1">Баланс!$O$16:$AL$95</definedName>
    <definedName name="List04_vis_flags">Баланс!$S$7:$AL$7</definedName>
    <definedName name="List04_vis_flags2">Баланс!$G$14:$G$97</definedName>
    <definedName name="List05_vis_flags">Реагенты!$S$7:$AL$7</definedName>
    <definedName name="List06_vis_flags">ЭЭ!$S$7:$AL$7</definedName>
    <definedName name="List07_vis_flags">Амортизация!$S$7:$AL$7</definedName>
    <definedName name="List08_vis_flags">Аренда!$S$7:$AL$7</definedName>
    <definedName name="List09_vis_flags">Покупка!$S$7:$AL$7</definedName>
    <definedName name="List10_vis_flags">Налоги!$S$7:$AL$7</definedName>
    <definedName name="List11_is_one_block">'ИП + источники'!$N$14</definedName>
    <definedName name="List11_vis_flags">'ИП + источники'!$U$7:$AN$7</definedName>
    <definedName name="List11_vis_flags2">'ИП + источники'!$B$17:$B$89</definedName>
    <definedName name="List12_vis_flags">Экономия_корр!$O$7:$AI$7</definedName>
    <definedName name="List15_vis_flags">Калькуляция!$T$7:$AW$7</definedName>
    <definedName name="List15_vis_flags2">Калькуляция!$C$15:$C$262</definedName>
    <definedName name="List16_vis_flags">ТМ!$Q$7:$AQ$7</definedName>
    <definedName name="List16_vis_flags2">ТМ!$G$14:$G$97</definedName>
    <definedName name="List17_check_range1">ДПР!$Q$16:$Q$39</definedName>
    <definedName name="List17_vis_flags">ДПР!$G$16:$G$39</definedName>
    <definedName name="List18_vis_flags">'ДПР (концессии)'!$G$16:$G$19</definedName>
    <definedName name="List19_vis_flags">ФОТ!$O$7:$T$7</definedName>
    <definedName name="List20_vis_flags">Административные!$O$7:$T$7</definedName>
    <definedName name="List21_vis_flags">'Сбытовые расходы ГО'!$O$7:$T$7</definedName>
    <definedName name="MO_END_DATE">TEHSHEET!$M$20</definedName>
    <definedName name="MO_LIST_1">REESTR_MO!$B$2:$B$19</definedName>
    <definedName name="MO_LIST_10">REESTR_MO!$B$108:$B$123</definedName>
    <definedName name="MO_LIST_11">REESTR_MO!$B$124:$B$136</definedName>
    <definedName name="MO_LIST_12">REESTR_MO!$B$137</definedName>
    <definedName name="MO_LIST_13">REESTR_MO!$B$138:$B$159</definedName>
    <definedName name="MO_LIST_14">REESTR_MO!$B$160:$B$172</definedName>
    <definedName name="MO_LIST_15">REESTR_MO!$B$173:$B$177</definedName>
    <definedName name="MO_LIST_16">REESTR_MO!$B$178:$B$192</definedName>
    <definedName name="MO_LIST_17">REESTR_MO!$B$193:$B$206</definedName>
    <definedName name="MO_LIST_18">REESTR_MO!$B$207:$B$228</definedName>
    <definedName name="MO_LIST_19">REESTR_MO!$B$229:$B$235</definedName>
    <definedName name="MO_LIST_2">REESTR_MO!$B$20</definedName>
    <definedName name="MO_LIST_20">REESTR_MO!$B$236:$B$255</definedName>
    <definedName name="MO_LIST_21">REESTR_MO!$B$256:$B$279</definedName>
    <definedName name="MO_LIST_22">REESTR_MO!$B$280:$B$290</definedName>
    <definedName name="MO_LIST_23">REESTR_MO!$B$291:$B$298</definedName>
    <definedName name="MO_LIST_24">REESTR_MO!$B$299:$B$311</definedName>
    <definedName name="MO_LIST_25">REESTR_MO!$B$312:$B$320</definedName>
    <definedName name="MO_LIST_26">REESTR_MO!$B$321:$B$353</definedName>
    <definedName name="MO_LIST_27">REESTR_MO!$B$354:$B$378</definedName>
    <definedName name="MO_LIST_28">REESTR_MO!$B$379:$B$392</definedName>
    <definedName name="MO_LIST_29">REESTR_MO!$B$393:$B$403</definedName>
    <definedName name="MO_LIST_3">REESTR_MO!$B$21:$B$25</definedName>
    <definedName name="MO_LIST_30">REESTR_MO!$B$404:$B$412</definedName>
    <definedName name="MO_LIST_31">REESTR_MO!$B$413:$B$428</definedName>
    <definedName name="MO_LIST_32">REESTR_MO!$B$429:$B$447</definedName>
    <definedName name="MO_LIST_33">REESTR_MO!$B$448:$B$460</definedName>
    <definedName name="MO_LIST_34">REESTR_MO!$B$461:$B$468</definedName>
    <definedName name="MO_LIST_35">REESTR_MO!$B$469:$B$482</definedName>
    <definedName name="MO_LIST_36">REESTR_MO!$B$483</definedName>
    <definedName name="MO_LIST_37">REESTR_MO!$B$484</definedName>
    <definedName name="MO_LIST_38">REESTR_MO!$B$485</definedName>
    <definedName name="MO_LIST_39">REESTR_MO!$B$486</definedName>
    <definedName name="MO_LIST_4">REESTR_MO!$B$26:$B$34</definedName>
    <definedName name="MO_LIST_40">REESTR_MO!$B$487</definedName>
    <definedName name="MO_LIST_41">REESTR_MO!$B$488</definedName>
    <definedName name="MO_LIST_42">REESTR_MO!$B$489</definedName>
    <definedName name="MO_LIST_43">REESTR_MO!$B$490</definedName>
    <definedName name="MO_LIST_5">REESTR_MO!$B$35:$B$47</definedName>
    <definedName name="MO_LIST_6">REESTR_MO!$B$48:$B$54</definedName>
    <definedName name="MO_LIST_7">REESTR_MO!$B$55:$B$68</definedName>
    <definedName name="MO_LIST_8">REESTR_MO!$B$69:$B$95</definedName>
    <definedName name="MO_LIST_9">REESTR_MO!$B$96:$B$107</definedName>
    <definedName name="MO_START_DATE">TEHSHEET!$M$19</definedName>
    <definedName name="MONTH_LIST">TEHSHEET!$R$2:$R$13</definedName>
    <definedName name="MR_LIST">REESTR_MO!$D$2:$D$44</definedName>
    <definedName name="MR_MO_LIST">REESTR_MO!$A$1:$C$490</definedName>
    <definedName name="NDS">TEHSHEET!$M$5</definedName>
    <definedName name="NONPRIVATE_OWNERSHIP_TYPE">TEHSHEET!$G$13:$G$15</definedName>
    <definedName name="OGRN">'Общие сведения'!$H$25</definedName>
    <definedName name="OIV_LIST">TEHSHEET!$A$90:$B$175</definedName>
    <definedName name="okopf">'Общие сведения'!$H$29</definedName>
    <definedName name="okopf_list">OKOPF!$A$2:$A$96</definedName>
    <definedName name="org">'Общие сведения'!$E$17</definedName>
    <definedName name="org_declaration">'Общие сведения'!$E$113</definedName>
    <definedName name="ORG_DIRECTOR_POSITION">'Общие сведения'!$H$35</definedName>
    <definedName name="ORG_EMAIL">'Общие сведения'!$H$33</definedName>
    <definedName name="ORG_END_DATE">TEHSHEET!$M$12</definedName>
    <definedName name="ORG_FIO_DIRECTOR">'Общие сведения'!$H$34</definedName>
    <definedName name="ORG_FULL_NAME">'Общие сведения'!$H$22</definedName>
    <definedName name="ORG_LEGAL_ADDRESS">'Общие сведения'!$H$30</definedName>
    <definedName name="ORG_MAIL_ADDRESS">'Общие сведения'!$H$31</definedName>
    <definedName name="ORG_PHONE">'Общие сведения'!$H$32</definedName>
    <definedName name="ORG_SHORT_NAME">'Общие сведения'!$H$23</definedName>
    <definedName name="ORG_SITE">'Общие сведения'!$H$36</definedName>
    <definedName name="ORG_START_DATE">TEHSHEET!$M$11</definedName>
    <definedName name="osn_expl_list">TEHSHEET!$X$2:$X$14</definedName>
    <definedName name="OWNERSHIP_TYPE">TEHSHEET!$G$13:$G$16</definedName>
    <definedName name="OWNERSHIP_TYPE_VALUE">'Общие сведения'!$H$39</definedName>
    <definedName name="pbStartPageNumber">1</definedName>
    <definedName name="pbUpdatePageNumbering">TRUE</definedName>
    <definedName name="PERIOD">TEHSHEET!$M$8</definedName>
    <definedName name="PERIOD_LENGTH">'Общие сведения'!$H$10</definedName>
    <definedName name="period_list">TEHSHEET!$S$2:$S$9</definedName>
    <definedName name="pIns_List00">'Общие сведения'!#REF!</definedName>
    <definedName name="pIns_List01_tariff">'Список территорий'!$L$19</definedName>
    <definedName name="pIns_List02_obj">'Список объектов'!#REF!</definedName>
    <definedName name="pIns_List02_tariff">'Список объектов'!$M$31</definedName>
    <definedName name="pIns_List03_tariff">Сценарии!$M$52</definedName>
    <definedName name="pIns_List04_tariff_vo">Баланс!$L$91</definedName>
    <definedName name="pIns_List04_tariff_vo_transp">Баланс!$L$95</definedName>
    <definedName name="pIns_List04_tariff_vs">Баланс!$L$55</definedName>
    <definedName name="pIns_List04_tariff_vs_transp">Баланс!$L$59</definedName>
    <definedName name="pIns_List05_reagent">Реагенты!$M:$M</definedName>
    <definedName name="pIns_List05_tariff">Реагенты!$L$28</definedName>
    <definedName name="pIns_List06_tariff">ЭЭ!$L$70</definedName>
    <definedName name="pIns_List06_voltage">ЭЭ!$M:$M</definedName>
    <definedName name="pIns_List07_tariff">Амортизация!$L$114</definedName>
    <definedName name="pIns_List08_tariff">Аренда!$L$32</definedName>
    <definedName name="pIns_List09_postav">Покупка!$M:$M</definedName>
    <definedName name="pIns_List09_tariff">Покупка!$L$53</definedName>
    <definedName name="pIns_List10_nalog">Налоги!$M:$M</definedName>
    <definedName name="pIns_List10_tariff">Налоги!$L$42</definedName>
    <definedName name="pIns_List11_tariff">'ИП + источники'!$L$89</definedName>
    <definedName name="pIns_List12_tariff">Экономия_корр!$L$32</definedName>
    <definedName name="pIns_List13_tariff">'Плата за негативное возд'!$L$18</definedName>
    <definedName name="pIns_List14_tariff">'Корректировка НВВ'!$L$84</definedName>
    <definedName name="pIns_List15_tariff">Калькуляция!$L$262</definedName>
    <definedName name="pIns_List16_tariff">ТМ!$L$93</definedName>
    <definedName name="pIns_List16_tariff_transp">ТМ!$L$97</definedName>
    <definedName name="pins_List17_tariff">ДПР!$L$39</definedName>
    <definedName name="pins_List18_tariff">'ДПР (концессии)'!$L$19</definedName>
    <definedName name="pIns_List19_dolj">ФОТ!$M:$M</definedName>
    <definedName name="pIns_List19_tariff">ФОТ!$L$60</definedName>
    <definedName name="pIns_List20_1">Административные!$M:$M</definedName>
    <definedName name="pIns_List20_tariff">Административные!$L$54</definedName>
    <definedName name="pIns_List21_1">'Сбытовые расходы ГО'!$M:$M</definedName>
    <definedName name="pIns_List21_tariff">'Сбытовые расходы ГО'!$L$38</definedName>
    <definedName name="plat_nds">'Общие сведения'!$H$41</definedName>
    <definedName name="REESTR_ORG_RANGE">REESTR_ORG!$A$2:$J$546</definedName>
    <definedName name="REESTR_TARIFF_LIST">REESTR_TARIFF!$A$2:$G$3</definedName>
    <definedName name="REGION">TEHSHEET!$A$1:$A$86</definedName>
    <definedName name="region_id">'Общие сведения'!$I$7</definedName>
    <definedName name="region_name">'Общие сведения'!$H$7</definedName>
    <definedName name="rst_org_id">'Общие сведения'!$D$17</definedName>
    <definedName name="SAPBEXrevision" hidden="1">1</definedName>
    <definedName name="SAPBEXsysID" hidden="1">"BW2"</definedName>
    <definedName name="SAPBEXwbID" hidden="1">"479GSPMTNK9HM4ZSIVE5K2SH6"</definedName>
    <definedName name="sencount" hidden="1">1</definedName>
    <definedName name="sphere_list">TEHSHEET!$T$2:$T$3</definedName>
    <definedName name="STATE_SHARE">TEHSHEET!$G$7:$G$9</definedName>
    <definedName name="STATE_SHARE_EXISTENCE">'Общие сведения'!$H$37</definedName>
    <definedName name="STATE_SHARE_VALUE">'Общие сведения'!$H$38</definedName>
    <definedName name="STATUS_GO">'Общие сведения'!$H$43</definedName>
    <definedName name="STATUS_GO_block">'Общие сведения'!$H$44:$H$44</definedName>
    <definedName name="support_docs_1">TEHSHEET!$X$12:$X$14</definedName>
    <definedName name="support_docs_2">TEHSHEET!$X$17:$X$21</definedName>
    <definedName name="support_docs_3">TEHSHEET!$X$24:$X$26</definedName>
    <definedName name="support_docs_4">TEHSHEET!$X$29:$X$31</definedName>
    <definedName name="support_docs_5">TEHSHEET!$X$34:$X$35</definedName>
    <definedName name="support_docs_6">TEHSHEET!$X$38:$X$41</definedName>
    <definedName name="support_docs_7">TEHSHEET!$X$44:$X$45</definedName>
    <definedName name="support_docs_list">TEHSHEET!$X$17:$X$36</definedName>
    <definedName name="TARIFF_CALC_METHOD">TEHSHEET!$K$39:$K$42</definedName>
    <definedName name="tariff_type_list">TEHSHEET!$U$2:$U$3</definedName>
    <definedName name="TOTAL">P1_TOTAL,P2_TOTAL,P3_TOTAL,P4_TOTAL,P5_TOTAL</definedName>
    <definedName name="tpl_title">'Общие сведения'!$O$17</definedName>
    <definedName name="UpdStatus">Инструкция!$AA$1</definedName>
    <definedName name="VALUABLE_STATE_SHARE">TEHSHEET!$G$7:$G$9</definedName>
    <definedName name="VDET_END_DATE">TEHSHEET!$M$16</definedName>
    <definedName name="VDET_START_DATE">TEHSHEET!$M$15</definedName>
    <definedName name="version">Инструкция!$B$3</definedName>
    <definedName name="VOLTAGE_LEVEL_list">TEHSHEET!$Y$2:$Y$7</definedName>
    <definedName name="VOLTAGE_LEVEL2_list">TEHSHEET!$Z$2:$Z$8</definedName>
    <definedName name="VOTV_VTARIFF">TEHSHEET!$W$6:$W$6</definedName>
    <definedName name="VOTV_VTOV">TEHSHEET!$V$6:$V$11</definedName>
    <definedName name="YEAR_LIST">TEHSHEET!$Q$2:$Q$20</definedName>
    <definedName name="year_list2">TEHSHEET!$Q$11:$Q$20</definedName>
    <definedName name="YES_NO">TEHSHEET!$G$2:$G$3</definedName>
    <definedName name="_xlnm.Print_Titles" localSheetId="16">Административные!$L:$N,Административные!$14:$15</definedName>
    <definedName name="_xlnm.Print_Titles" localSheetId="12">Амортизация!$L:$N,Амортизация!$14:$15</definedName>
    <definedName name="_xlnm.Print_Titles" localSheetId="13">Аренда!$L:$N,Аренда!$14:$15</definedName>
    <definedName name="_xlnm.Print_Titles" localSheetId="9">Баланс!$L:$N,Баланс!$15:$16</definedName>
    <definedName name="_xlnm.Print_Titles" localSheetId="26">ДПР!$L:$L,ДПР!$14:$16</definedName>
    <definedName name="_xlnm.Print_Titles" localSheetId="27">'ДПР (концессии)'!$L:$L,'ДПР (концессии)'!$14:$16</definedName>
    <definedName name="_xlnm.Print_Titles" localSheetId="19">'ИП + источники'!$L:$N,'ИП + источники'!$16:$17</definedName>
    <definedName name="_xlnm.Print_Titles" localSheetId="23">Калькуляция!$L:$N,Калькуляция!$14:$15</definedName>
    <definedName name="_xlnm.Print_Titles" localSheetId="22">'Корректировка НВВ'!$L:$N,'Корректировка НВВ'!$14:$15</definedName>
    <definedName name="_xlnm.Print_Titles" localSheetId="18">Налоги!$L:$N,Налоги!$14:$15</definedName>
    <definedName name="_xlnm.Print_Titles" localSheetId="21">'Плата за негативное возд'!$L:$N,'Плата за негативное возд'!$14:$14</definedName>
    <definedName name="_xlnm.Print_Titles" localSheetId="14">Покупка!$L:$N,Покупка!$14:$15</definedName>
    <definedName name="_xlnm.Print_Titles" localSheetId="10">Реагенты!$L:$N,Реагенты!$14:$15</definedName>
    <definedName name="_xlnm.Print_Titles" localSheetId="17">'Сбытовые расходы ГО'!$L:$N,'Сбытовые расходы ГО'!$14:$15</definedName>
    <definedName name="_xlnm.Print_Titles" localSheetId="7">'Список объектов'!$L:$N</definedName>
    <definedName name="_xlnm.Print_Titles" localSheetId="6">'Список территорий'!$14:$14</definedName>
    <definedName name="_xlnm.Print_Titles" localSheetId="8">Сценарии!$L:$N,Сценарии!$14:$15</definedName>
    <definedName name="_xlnm.Print_Titles" localSheetId="25">ТМ!$L:$M,ТМ!$15:$16</definedName>
    <definedName name="_xlnm.Print_Titles" localSheetId="15">ФОТ!$L:$N,ФОТ!$14:$15</definedName>
    <definedName name="_xlnm.Print_Titles" localSheetId="20">Экономия_корр!$L:$N,Экономия_корр!$14:$15</definedName>
    <definedName name="_xlnm.Print_Titles" localSheetId="11">ЭЭ!$L:$N,ЭЭ!$14:$15</definedName>
    <definedName name="_xlnm.Print_Area" localSheetId="5">'Общие сведения'!$E$7:$H$154</definedName>
  </definedNames>
  <calcPr calcId="152511" calcMode="manual"/>
</workbook>
</file>

<file path=xl/calcChain.xml><?xml version="1.0" encoding="utf-8"?>
<calcChain xmlns="http://schemas.openxmlformats.org/spreadsheetml/2006/main">
  <c r="E152" i="488" l="1"/>
  <c r="G152" i="488"/>
  <c r="A71" i="517" l="1"/>
  <c r="A72" i="517"/>
  <c r="A73" i="517"/>
  <c r="A74" i="517"/>
  <c r="A75" i="517"/>
  <c r="A76" i="517"/>
  <c r="A77" i="517"/>
  <c r="A78" i="517"/>
  <c r="A79" i="517"/>
  <c r="A80" i="517"/>
  <c r="A81" i="517"/>
  <c r="A82" i="517"/>
  <c r="A83" i="517"/>
  <c r="A84" i="517"/>
  <c r="A85" i="517"/>
  <c r="A86" i="517"/>
  <c r="A87" i="517"/>
  <c r="A88" i="517"/>
  <c r="A89" i="517"/>
  <c r="A90" i="517"/>
  <c r="A91" i="517"/>
  <c r="A92" i="517"/>
  <c r="A93" i="517"/>
  <c r="A94" i="517"/>
  <c r="A95" i="517"/>
  <c r="A96" i="517"/>
  <c r="A97" i="517"/>
  <c r="A98" i="517"/>
  <c r="A99" i="517"/>
  <c r="A100" i="517"/>
  <c r="A101" i="517"/>
  <c r="A102" i="517"/>
  <c r="A103" i="517"/>
  <c r="A70" i="517" l="1"/>
  <c r="A69" i="517"/>
  <c r="A68" i="517"/>
  <c r="A67" i="517"/>
  <c r="A66" i="517"/>
  <c r="A65" i="517"/>
  <c r="A64" i="517" l="1"/>
  <c r="A62" i="517" l="1"/>
  <c r="A63" i="517"/>
  <c r="A60" i="517"/>
  <c r="A61" i="517"/>
  <c r="A59" i="517" l="1"/>
  <c r="A58" i="517" l="1"/>
  <c r="A57" i="517" l="1"/>
  <c r="A56" i="517"/>
  <c r="A55" i="517"/>
  <c r="A54" i="517"/>
  <c r="A52" i="517" l="1"/>
  <c r="A53" i="517"/>
  <c r="A48" i="517" l="1"/>
  <c r="A49" i="517"/>
  <c r="A50" i="517"/>
  <c r="A51" i="517"/>
  <c r="A46" i="517"/>
  <c r="A47" i="517"/>
  <c r="A45" i="517" l="1"/>
  <c r="A43" i="517"/>
  <c r="A44" i="517"/>
  <c r="A40" i="517"/>
  <c r="A41" i="517"/>
  <c r="A42" i="517"/>
  <c r="A38" i="517"/>
  <c r="A39" i="517"/>
  <c r="A35" i="517"/>
  <c r="A36" i="517"/>
  <c r="A37" i="517"/>
  <c r="A32" i="517" l="1"/>
  <c r="A33" i="517"/>
  <c r="A34" i="517"/>
  <c r="A1" i="517" l="1"/>
  <c r="A2" i="517"/>
  <c r="A3" i="517"/>
  <c r="A4" i="517"/>
  <c r="A5" i="517"/>
  <c r="A6" i="517"/>
  <c r="A7" i="517"/>
  <c r="A8" i="517"/>
  <c r="A9" i="517"/>
  <c r="A10" i="517"/>
  <c r="A11" i="517"/>
  <c r="A12" i="517"/>
  <c r="A13" i="517"/>
  <c r="A14" i="517"/>
  <c r="A15" i="517"/>
  <c r="A16" i="517"/>
  <c r="A17" i="517"/>
  <c r="A18" i="517"/>
  <c r="A19" i="517"/>
  <c r="A20" i="517"/>
  <c r="A21" i="517"/>
  <c r="A22" i="517"/>
  <c r="A23" i="517"/>
  <c r="A24" i="517"/>
  <c r="A25" i="517"/>
  <c r="A26" i="517"/>
  <c r="A27" i="517"/>
  <c r="A28" i="517"/>
  <c r="A29" i="517"/>
  <c r="A30" i="517"/>
  <c r="A31" i="517"/>
  <c r="AD454" i="225" l="1"/>
  <c r="T454" i="225"/>
  <c r="S454" i="225"/>
  <c r="Q454" i="225"/>
  <c r="P454" i="225"/>
  <c r="O454" i="225"/>
  <c r="AN461" i="225"/>
  <c r="R461" i="225"/>
  <c r="P422" i="225"/>
  <c r="B3" i="465"/>
  <c r="U230" i="225" l="1"/>
  <c r="V230" i="225"/>
  <c r="W230" i="225"/>
  <c r="X230" i="225"/>
  <c r="Y230" i="225"/>
  <c r="Z230" i="225"/>
  <c r="AA230" i="225"/>
  <c r="AB230" i="225"/>
  <c r="AC230" i="225"/>
  <c r="AD230" i="225"/>
  <c r="AE230" i="225"/>
  <c r="AF230" i="225"/>
  <c r="AG230" i="225"/>
  <c r="AH230" i="225"/>
  <c r="AI230" i="225"/>
  <c r="AJ230" i="225"/>
  <c r="AK230" i="225"/>
  <c r="AL230" i="225"/>
  <c r="U233" i="225"/>
  <c r="V233" i="225"/>
  <c r="W233" i="225"/>
  <c r="X233" i="225"/>
  <c r="Y233" i="225"/>
  <c r="Z233" i="225"/>
  <c r="AA233" i="225"/>
  <c r="AB233" i="225"/>
  <c r="AC233" i="225"/>
  <c r="AD233" i="225"/>
  <c r="AE233" i="225"/>
  <c r="AF233" i="225"/>
  <c r="AG233" i="225"/>
  <c r="AH233" i="225"/>
  <c r="AI233" i="225"/>
  <c r="AJ233" i="225"/>
  <c r="AK233" i="225"/>
  <c r="AL233" i="225"/>
  <c r="T233" i="225"/>
  <c r="S233" i="225"/>
  <c r="R233" i="225"/>
  <c r="Q233" i="225"/>
  <c r="P233" i="225"/>
  <c r="O233" i="225"/>
  <c r="T230" i="225"/>
  <c r="S230" i="225"/>
  <c r="R230" i="225"/>
  <c r="Q230" i="225"/>
  <c r="P230" i="225"/>
  <c r="O230" i="225"/>
  <c r="S228" i="225"/>
  <c r="R228" i="225"/>
  <c r="Q228" i="225"/>
  <c r="P228" i="225"/>
  <c r="O228" i="225"/>
  <c r="L228" i="225"/>
  <c r="L234" i="225" s="1"/>
  <c r="A228" i="225"/>
  <c r="A229" i="225" s="1"/>
  <c r="A230" i="225" s="1"/>
  <c r="A231" i="225" s="1"/>
  <c r="A232" i="225" s="1"/>
  <c r="A233" i="225" s="1"/>
  <c r="A234" i="225" s="1"/>
  <c r="AA228" i="225" l="1"/>
  <c r="L231" i="225"/>
  <c r="L230" i="225"/>
  <c r="L232" i="225"/>
  <c r="AL228" i="225"/>
  <c r="AD228" i="225"/>
  <c r="V228" i="225"/>
  <c r="AG228" i="225"/>
  <c r="Y228" i="225"/>
  <c r="AJ228" i="225"/>
  <c r="AB228" i="225"/>
  <c r="AI228" i="225"/>
  <c r="AK228" i="225"/>
  <c r="AC228" i="225"/>
  <c r="U228" i="225"/>
  <c r="AH228" i="225"/>
  <c r="Z228" i="225"/>
  <c r="T228" i="225"/>
  <c r="AF228" i="225"/>
  <c r="X228" i="225"/>
  <c r="AE228" i="225"/>
  <c r="W228" i="225"/>
  <c r="L229" i="225"/>
  <c r="L233" i="225"/>
  <c r="B442" i="225" l="1"/>
  <c r="C552" i="225" s="1"/>
  <c r="AQ629" i="225"/>
  <c r="AQ628" i="225"/>
  <c r="AQ627" i="225"/>
  <c r="AQ626" i="225"/>
  <c r="AP625" i="225"/>
  <c r="AO625" i="225"/>
  <c r="AQ625" i="225" s="1"/>
  <c r="AQ622" i="225"/>
  <c r="AQ621" i="225"/>
  <c r="AN629" i="225"/>
  <c r="AN628" i="225"/>
  <c r="AN627" i="225"/>
  <c r="AN626" i="225"/>
  <c r="AM625" i="225"/>
  <c r="AL625" i="225"/>
  <c r="AN625" i="225" s="1"/>
  <c r="AN622" i="225"/>
  <c r="AN621" i="225"/>
  <c r="AK629" i="225"/>
  <c r="AK628" i="225"/>
  <c r="AK627" i="225"/>
  <c r="AK626" i="225"/>
  <c r="AJ625" i="225"/>
  <c r="AI625" i="225"/>
  <c r="AK625" i="225" s="1"/>
  <c r="AK622" i="225"/>
  <c r="AK621" i="225"/>
  <c r="AH629" i="225"/>
  <c r="AH628" i="225"/>
  <c r="AH627" i="225"/>
  <c r="AH626" i="225"/>
  <c r="AG625" i="225"/>
  <c r="AF625" i="225"/>
  <c r="AH625" i="225" s="1"/>
  <c r="AH622" i="225"/>
  <c r="AH621" i="225"/>
  <c r="AE629" i="225"/>
  <c r="AE628" i="225"/>
  <c r="AE627" i="225"/>
  <c r="AE626" i="225"/>
  <c r="AD625" i="225"/>
  <c r="AC625" i="225"/>
  <c r="AE625" i="225" s="1"/>
  <c r="AE622" i="225"/>
  <c r="AE621" i="225"/>
  <c r="AB629" i="225"/>
  <c r="AB628" i="225"/>
  <c r="AB627" i="225"/>
  <c r="AB626" i="225"/>
  <c r="AA625" i="225"/>
  <c r="Z625" i="225"/>
  <c r="AB625" i="225" s="1"/>
  <c r="AB622" i="225"/>
  <c r="AB621" i="225"/>
  <c r="Y629" i="225"/>
  <c r="Y628" i="225"/>
  <c r="Y627" i="225"/>
  <c r="Y626" i="225"/>
  <c r="X625" i="225"/>
  <c r="W625" i="225"/>
  <c r="Y625" i="225" s="1"/>
  <c r="Y622" i="225"/>
  <c r="Y621" i="225"/>
  <c r="V629" i="225"/>
  <c r="V628" i="225"/>
  <c r="V627" i="225"/>
  <c r="V626" i="225"/>
  <c r="U625" i="225"/>
  <c r="T625" i="225"/>
  <c r="V625" i="225" s="1"/>
  <c r="V622" i="225"/>
  <c r="V621" i="225"/>
  <c r="S629" i="225"/>
  <c r="S628" i="225"/>
  <c r="S627" i="225"/>
  <c r="S626" i="225"/>
  <c r="R625" i="225"/>
  <c r="Q625" i="225"/>
  <c r="S625" i="225" s="1"/>
  <c r="S622" i="225"/>
  <c r="S621" i="225"/>
  <c r="P629" i="225"/>
  <c r="P628" i="225"/>
  <c r="P627" i="225"/>
  <c r="P626" i="225"/>
  <c r="O625" i="225"/>
  <c r="N625" i="225"/>
  <c r="P625" i="225" s="1"/>
  <c r="G624" i="225"/>
  <c r="G625" i="225" s="1"/>
  <c r="G626" i="225" s="1"/>
  <c r="G627" i="225" s="1"/>
  <c r="G628" i="225" s="1"/>
  <c r="G629" i="225" s="1"/>
  <c r="A624" i="225"/>
  <c r="A625" i="225" s="1"/>
  <c r="A626" i="225" s="1"/>
  <c r="A627" i="225" s="1"/>
  <c r="A628" i="225" s="1"/>
  <c r="A629" i="225" s="1"/>
  <c r="P622" i="225"/>
  <c r="P621" i="225"/>
  <c r="G621" i="225"/>
  <c r="G622" i="225" s="1"/>
  <c r="A621" i="225"/>
  <c r="A622" i="225" s="1"/>
  <c r="A185" i="225"/>
  <c r="A186" i="225" s="1"/>
  <c r="A187" i="225" s="1"/>
  <c r="A188" i="225" s="1"/>
  <c r="A156" i="225"/>
  <c r="A157" i="225" s="1"/>
  <c r="A158" i="225" s="1"/>
  <c r="A159" i="225" s="1"/>
  <c r="A138" i="225"/>
  <c r="A139" i="225" s="1"/>
  <c r="A140" i="225" s="1"/>
  <c r="A141" i="225" s="1"/>
  <c r="A99" i="225"/>
  <c r="A100" i="225" s="1"/>
  <c r="A101" i="225" s="1"/>
  <c r="A102" i="225" s="1"/>
  <c r="AD490" i="225"/>
  <c r="T490" i="225"/>
  <c r="S490" i="225"/>
  <c r="Q490" i="225"/>
  <c r="P490" i="225"/>
  <c r="O490" i="225"/>
  <c r="A567" i="225"/>
  <c r="AN567" i="225"/>
  <c r="R567" i="225"/>
  <c r="AL339" i="225"/>
  <c r="AK339" i="225"/>
  <c r="AJ339" i="225"/>
  <c r="AI339" i="225"/>
  <c r="AH339" i="225"/>
  <c r="AG339" i="225"/>
  <c r="AF339" i="225"/>
  <c r="AE339" i="225"/>
  <c r="AD339" i="225"/>
  <c r="AC339" i="225"/>
  <c r="AB339" i="225"/>
  <c r="AA339" i="225"/>
  <c r="Z339" i="225"/>
  <c r="Y339" i="225"/>
  <c r="X339" i="225"/>
  <c r="W339" i="225"/>
  <c r="V339" i="225"/>
  <c r="U339" i="225"/>
  <c r="T339" i="225"/>
  <c r="S339" i="225"/>
  <c r="R339" i="225"/>
  <c r="Q339" i="225"/>
  <c r="P339" i="225"/>
  <c r="O339" i="225"/>
  <c r="AL335" i="225"/>
  <c r="AK335" i="225"/>
  <c r="AJ335" i="225"/>
  <c r="AI335" i="225"/>
  <c r="AH335" i="225"/>
  <c r="AG335" i="225"/>
  <c r="AF335" i="225"/>
  <c r="AE335" i="225"/>
  <c r="AD335" i="225"/>
  <c r="AC335" i="225"/>
  <c r="AB335" i="225"/>
  <c r="AA335" i="225"/>
  <c r="Z335" i="225"/>
  <c r="Y335" i="225"/>
  <c r="X335" i="225"/>
  <c r="W335" i="225"/>
  <c r="V335" i="225"/>
  <c r="U335" i="225"/>
  <c r="T335" i="225"/>
  <c r="S335" i="225"/>
  <c r="R335" i="225"/>
  <c r="Q335" i="225"/>
  <c r="P335" i="225"/>
  <c r="O335" i="225"/>
  <c r="AL331" i="225"/>
  <c r="AK331" i="225"/>
  <c r="AJ331" i="225"/>
  <c r="AI331" i="225"/>
  <c r="AH331" i="225"/>
  <c r="AG331" i="225"/>
  <c r="AF331" i="225"/>
  <c r="AE331" i="225"/>
  <c r="AD331" i="225"/>
  <c r="AC331" i="225"/>
  <c r="AB331" i="225"/>
  <c r="AA331" i="225"/>
  <c r="Z331" i="225"/>
  <c r="Y331" i="225"/>
  <c r="X331" i="225"/>
  <c r="W331" i="225"/>
  <c r="V331" i="225"/>
  <c r="U331" i="225"/>
  <c r="T331" i="225"/>
  <c r="S331" i="225"/>
  <c r="R331" i="225"/>
  <c r="Q331" i="225"/>
  <c r="P331" i="225"/>
  <c r="O331" i="225"/>
  <c r="AL327" i="225"/>
  <c r="AK327" i="225"/>
  <c r="AJ327" i="225"/>
  <c r="AI327" i="225"/>
  <c r="AH327" i="225"/>
  <c r="AG327" i="225"/>
  <c r="AF327" i="225"/>
  <c r="AE327" i="225"/>
  <c r="AD327" i="225"/>
  <c r="AC327" i="225"/>
  <c r="AB327" i="225"/>
  <c r="AA327" i="225"/>
  <c r="Z327" i="225"/>
  <c r="Y327" i="225"/>
  <c r="X327" i="225"/>
  <c r="W327" i="225"/>
  <c r="V327" i="225"/>
  <c r="U327" i="225"/>
  <c r="T327" i="225"/>
  <c r="S327" i="225"/>
  <c r="R327" i="225"/>
  <c r="Q327" i="225"/>
  <c r="P327" i="225"/>
  <c r="O327" i="225"/>
  <c r="P323" i="225"/>
  <c r="Q323" i="225"/>
  <c r="R323" i="225"/>
  <c r="S323" i="225"/>
  <c r="T323" i="225"/>
  <c r="U323" i="225"/>
  <c r="V323" i="225"/>
  <c r="W323" i="225"/>
  <c r="X323" i="225"/>
  <c r="Y323" i="225"/>
  <c r="Z323" i="225"/>
  <c r="AA323" i="225"/>
  <c r="AB323" i="225"/>
  <c r="AC323" i="225"/>
  <c r="AD323" i="225"/>
  <c r="AE323" i="225"/>
  <c r="AF323" i="225"/>
  <c r="AG323" i="225"/>
  <c r="AH323" i="225"/>
  <c r="AI323" i="225"/>
  <c r="AJ323" i="225"/>
  <c r="AK323" i="225"/>
  <c r="AL323" i="225"/>
  <c r="O323" i="225"/>
  <c r="AL225" i="225"/>
  <c r="AK225" i="225"/>
  <c r="AJ225" i="225"/>
  <c r="AI225" i="225"/>
  <c r="AH225" i="225"/>
  <c r="AG225" i="225"/>
  <c r="AF225" i="225"/>
  <c r="AE225" i="225"/>
  <c r="AD225" i="225"/>
  <c r="AC225" i="225"/>
  <c r="AB225" i="225"/>
  <c r="AA225" i="225"/>
  <c r="Z225" i="225"/>
  <c r="Y225" i="225"/>
  <c r="X225" i="225"/>
  <c r="W225" i="225"/>
  <c r="V225" i="225"/>
  <c r="U225" i="225"/>
  <c r="T225" i="225"/>
  <c r="S225" i="225"/>
  <c r="R225" i="225"/>
  <c r="Q225" i="225"/>
  <c r="P225" i="225"/>
  <c r="O225" i="225"/>
  <c r="P218" i="225"/>
  <c r="Q218" i="225"/>
  <c r="R218" i="225"/>
  <c r="S218" i="225"/>
  <c r="T218" i="225"/>
  <c r="U218" i="225"/>
  <c r="V218" i="225"/>
  <c r="W218" i="225"/>
  <c r="X218" i="225"/>
  <c r="Y218" i="225"/>
  <c r="Z218" i="225"/>
  <c r="AA218" i="225"/>
  <c r="AB218" i="225"/>
  <c r="AC218" i="225"/>
  <c r="AD218" i="225"/>
  <c r="AE218" i="225"/>
  <c r="AF218" i="225"/>
  <c r="AG218" i="225"/>
  <c r="AH218" i="225"/>
  <c r="AI218" i="225"/>
  <c r="AJ218" i="225"/>
  <c r="AK218" i="225"/>
  <c r="AL218" i="225"/>
  <c r="O218" i="225"/>
  <c r="C551" i="225" l="1"/>
  <c r="O185" i="225"/>
  <c r="O156" i="225"/>
  <c r="O138" i="225"/>
  <c r="O99" i="225"/>
  <c r="L647" i="225" l="1"/>
  <c r="L337" i="225"/>
  <c r="L339" i="225" s="1"/>
  <c r="A337" i="225"/>
  <c r="A338" i="225" s="1"/>
  <c r="A339" i="225" s="1"/>
  <c r="G14" i="225"/>
  <c r="A648" i="225"/>
  <c r="B13" i="225" l="1"/>
  <c r="B15" i="225"/>
  <c r="L338" i="225"/>
  <c r="B10" i="225"/>
  <c r="B11" i="225"/>
  <c r="B12" i="225"/>
  <c r="B14" i="225"/>
  <c r="A649" i="225"/>
  <c r="A650" i="225" l="1"/>
  <c r="A651" i="225" l="1"/>
  <c r="A652" i="225" l="1"/>
  <c r="A653" i="225" l="1"/>
  <c r="A654" i="225" l="1"/>
  <c r="A655" i="225" l="1"/>
  <c r="A656" i="225" l="1"/>
  <c r="A657" i="225" l="1"/>
  <c r="AQ631" i="225" l="1"/>
  <c r="AN631" i="225"/>
  <c r="AK631" i="225"/>
  <c r="AH631" i="225"/>
  <c r="AE631" i="225"/>
  <c r="AB631" i="225"/>
  <c r="Y631" i="225"/>
  <c r="V631" i="225"/>
  <c r="S631" i="225"/>
  <c r="P631" i="225"/>
  <c r="AQ617" i="225"/>
  <c r="AN617" i="225"/>
  <c r="AK617" i="225"/>
  <c r="AH617" i="225"/>
  <c r="AE617" i="225"/>
  <c r="AB617" i="225"/>
  <c r="Y617" i="225"/>
  <c r="V617" i="225"/>
  <c r="S617" i="225"/>
  <c r="P617" i="225"/>
  <c r="AQ616" i="225"/>
  <c r="AN616" i="225"/>
  <c r="AK616" i="225"/>
  <c r="AH616" i="225"/>
  <c r="AE616" i="225"/>
  <c r="AB616" i="225"/>
  <c r="Y616" i="225"/>
  <c r="V616" i="225"/>
  <c r="S616" i="225"/>
  <c r="P616" i="225"/>
  <c r="AQ609" i="225"/>
  <c r="AN609" i="225"/>
  <c r="AK609" i="225"/>
  <c r="AH609" i="225"/>
  <c r="AE609" i="225"/>
  <c r="AB609" i="225"/>
  <c r="Y609" i="225"/>
  <c r="V609" i="225"/>
  <c r="S609" i="225"/>
  <c r="P609" i="225"/>
  <c r="AQ608" i="225"/>
  <c r="AN608" i="225"/>
  <c r="AK608" i="225"/>
  <c r="AH608" i="225"/>
  <c r="AE608" i="225"/>
  <c r="AB608" i="225"/>
  <c r="Y608" i="225"/>
  <c r="V608" i="225"/>
  <c r="S608" i="225"/>
  <c r="P608" i="225"/>
  <c r="AQ606" i="225"/>
  <c r="AN606" i="225"/>
  <c r="AK606" i="225"/>
  <c r="AH606" i="225"/>
  <c r="AE606" i="225"/>
  <c r="AB606" i="225"/>
  <c r="Y606" i="225"/>
  <c r="V606" i="225"/>
  <c r="S606" i="225"/>
  <c r="P606" i="225"/>
  <c r="AQ603" i="225"/>
  <c r="AN603" i="225"/>
  <c r="AK603" i="225"/>
  <c r="AH603" i="225"/>
  <c r="AE603" i="225"/>
  <c r="AB603" i="225"/>
  <c r="Y603" i="225"/>
  <c r="V603" i="225"/>
  <c r="S603" i="225"/>
  <c r="P603" i="225"/>
  <c r="AQ602" i="225"/>
  <c r="AN602" i="225"/>
  <c r="AK602" i="225"/>
  <c r="AH602" i="225"/>
  <c r="AE602" i="225"/>
  <c r="AB602" i="225"/>
  <c r="Y602" i="225"/>
  <c r="V602" i="225"/>
  <c r="S602" i="225"/>
  <c r="P602" i="225"/>
  <c r="AQ600" i="225"/>
  <c r="AN600" i="225"/>
  <c r="AK600" i="225"/>
  <c r="AH600" i="225"/>
  <c r="AE600" i="225"/>
  <c r="AB600" i="225"/>
  <c r="Y600" i="225"/>
  <c r="V600" i="225"/>
  <c r="S600" i="225"/>
  <c r="P600" i="225"/>
  <c r="AQ597" i="225"/>
  <c r="AN597" i="225"/>
  <c r="AK597" i="225"/>
  <c r="AH597" i="225"/>
  <c r="AE597" i="225"/>
  <c r="AB597" i="225"/>
  <c r="Y597" i="225"/>
  <c r="V597" i="225"/>
  <c r="S597" i="225"/>
  <c r="P597" i="225"/>
  <c r="AQ596" i="225"/>
  <c r="AN596" i="225"/>
  <c r="AK596" i="225"/>
  <c r="AH596" i="225"/>
  <c r="AE596" i="225"/>
  <c r="AB596" i="225"/>
  <c r="Y596" i="225"/>
  <c r="V596" i="225"/>
  <c r="S596" i="225"/>
  <c r="P596" i="225"/>
  <c r="AQ594" i="225"/>
  <c r="AN594" i="225"/>
  <c r="AK594" i="225"/>
  <c r="AH594" i="225"/>
  <c r="AE594" i="225"/>
  <c r="AB594" i="225"/>
  <c r="Y594" i="225"/>
  <c r="V594" i="225"/>
  <c r="S594" i="225"/>
  <c r="P594" i="225"/>
  <c r="AQ591" i="225"/>
  <c r="AN591" i="225"/>
  <c r="AK591" i="225"/>
  <c r="AH591" i="225"/>
  <c r="AE591" i="225"/>
  <c r="AB591" i="225"/>
  <c r="Y591" i="225"/>
  <c r="V591" i="225"/>
  <c r="S591" i="225"/>
  <c r="P591" i="225"/>
  <c r="AQ590" i="225"/>
  <c r="AN590" i="225"/>
  <c r="AK590" i="225"/>
  <c r="AH590" i="225"/>
  <c r="AE590" i="225"/>
  <c r="AB590" i="225"/>
  <c r="Y590" i="225"/>
  <c r="V590" i="225"/>
  <c r="S590" i="225"/>
  <c r="P590" i="225"/>
  <c r="AQ588" i="225"/>
  <c r="AN588" i="225"/>
  <c r="AK588" i="225"/>
  <c r="AH588" i="225"/>
  <c r="AE588" i="225"/>
  <c r="AB588" i="225"/>
  <c r="Y588" i="225"/>
  <c r="V588" i="225"/>
  <c r="S588" i="225"/>
  <c r="P588" i="225"/>
  <c r="AO500" i="225"/>
  <c r="AP500" i="225"/>
  <c r="AQ500" i="225"/>
  <c r="AR500" i="225"/>
  <c r="AS500" i="225"/>
  <c r="AT500" i="225"/>
  <c r="AU500" i="225"/>
  <c r="AV500" i="225"/>
  <c r="AW500" i="225"/>
  <c r="AO501" i="225"/>
  <c r="AP501" i="225"/>
  <c r="AQ501" i="225"/>
  <c r="AR501" i="225"/>
  <c r="AS501" i="225"/>
  <c r="AT501" i="225"/>
  <c r="AU501" i="225"/>
  <c r="AV501" i="225"/>
  <c r="AW501" i="225"/>
  <c r="AO516" i="225"/>
  <c r="AP516" i="225"/>
  <c r="AQ516" i="225"/>
  <c r="AR516" i="225"/>
  <c r="AS516" i="225"/>
  <c r="AT516" i="225"/>
  <c r="AU516" i="225"/>
  <c r="AV516" i="225"/>
  <c r="AW516" i="225"/>
  <c r="AO519" i="225"/>
  <c r="AP519" i="225"/>
  <c r="AQ519" i="225"/>
  <c r="AR519" i="225"/>
  <c r="AS519" i="225"/>
  <c r="AT519" i="225"/>
  <c r="AU519" i="225"/>
  <c r="AV519" i="225"/>
  <c r="AW519" i="225"/>
  <c r="AO521" i="225"/>
  <c r="AP521" i="225"/>
  <c r="AQ521" i="225"/>
  <c r="AR521" i="225"/>
  <c r="AS521" i="225"/>
  <c r="AT521" i="225"/>
  <c r="AU521" i="225"/>
  <c r="AV521" i="225"/>
  <c r="AW521" i="225"/>
  <c r="AO522" i="225"/>
  <c r="AP522" i="225"/>
  <c r="AQ522" i="225"/>
  <c r="AR522" i="225"/>
  <c r="AS522" i="225"/>
  <c r="AT522" i="225"/>
  <c r="AU522" i="225"/>
  <c r="AV522" i="225"/>
  <c r="AW522" i="225"/>
  <c r="AO524" i="225"/>
  <c r="AP524" i="225"/>
  <c r="AQ524" i="225"/>
  <c r="AR524" i="225"/>
  <c r="AS524" i="225"/>
  <c r="AT524" i="225"/>
  <c r="AU524" i="225"/>
  <c r="AV524" i="225"/>
  <c r="AW524" i="225"/>
  <c r="AO525" i="225"/>
  <c r="AP525" i="225"/>
  <c r="AQ525" i="225"/>
  <c r="AR525" i="225"/>
  <c r="AS525" i="225"/>
  <c r="AT525" i="225"/>
  <c r="AU525" i="225"/>
  <c r="AV525" i="225"/>
  <c r="AW525" i="225"/>
  <c r="AO526" i="225"/>
  <c r="AP526" i="225"/>
  <c r="AQ526" i="225"/>
  <c r="AR526" i="225"/>
  <c r="AS526" i="225"/>
  <c r="AT526" i="225"/>
  <c r="AU526" i="225"/>
  <c r="AV526" i="225"/>
  <c r="AW526" i="225"/>
  <c r="AO534" i="225"/>
  <c r="AP534" i="225"/>
  <c r="AQ534" i="225"/>
  <c r="AR534" i="225"/>
  <c r="AS534" i="225"/>
  <c r="AT534" i="225"/>
  <c r="AU534" i="225"/>
  <c r="AV534" i="225"/>
  <c r="AW534" i="225"/>
  <c r="AO535" i="225"/>
  <c r="AP535" i="225"/>
  <c r="AQ535" i="225"/>
  <c r="AR535" i="225"/>
  <c r="AS535" i="225"/>
  <c r="AT535" i="225"/>
  <c r="AU535" i="225"/>
  <c r="AV535" i="225"/>
  <c r="AW535" i="225"/>
  <c r="AN447" i="225"/>
  <c r="AN448" i="225"/>
  <c r="AN449" i="225"/>
  <c r="AN453" i="225"/>
  <c r="AN455" i="225"/>
  <c r="AN456" i="225"/>
  <c r="AN457" i="225"/>
  <c r="AN458" i="225"/>
  <c r="AN459" i="225"/>
  <c r="AN460" i="225"/>
  <c r="AN463" i="225"/>
  <c r="AN464" i="225"/>
  <c r="AN489" i="225"/>
  <c r="AN500" i="225"/>
  <c r="AN501" i="225"/>
  <c r="AN516" i="225"/>
  <c r="AN519" i="225"/>
  <c r="AN520" i="225"/>
  <c r="AN521" i="225"/>
  <c r="AN522" i="225"/>
  <c r="AN524" i="225"/>
  <c r="AN525" i="225"/>
  <c r="AN526" i="225"/>
  <c r="AN534" i="225"/>
  <c r="AN535" i="225"/>
  <c r="AN444" i="225"/>
  <c r="AM558" i="225" l="1"/>
  <c r="AL558" i="225"/>
  <c r="AK558" i="225"/>
  <c r="AJ558" i="225"/>
  <c r="AI558" i="225"/>
  <c r="AH558" i="225"/>
  <c r="AG558" i="225"/>
  <c r="AF558" i="225"/>
  <c r="AE558" i="225"/>
  <c r="AD558" i="225"/>
  <c r="AC558" i="225"/>
  <c r="AB558" i="225"/>
  <c r="AA558" i="225"/>
  <c r="Z558" i="225"/>
  <c r="Y558" i="225"/>
  <c r="X558" i="225"/>
  <c r="W558" i="225"/>
  <c r="V558" i="225"/>
  <c r="U558" i="225"/>
  <c r="T558" i="225"/>
  <c r="S558" i="225"/>
  <c r="P558" i="225"/>
  <c r="Q558" i="225"/>
  <c r="O558" i="225"/>
  <c r="S687" i="225"/>
  <c r="T687" i="225"/>
  <c r="B2" i="465"/>
  <c r="AP78" i="225" l="1"/>
  <c r="Z78" i="225"/>
  <c r="AA78" i="225"/>
  <c r="AB78" i="225"/>
  <c r="AC78" i="225"/>
  <c r="AD78" i="225"/>
  <c r="AE78" i="225"/>
  <c r="AF78" i="225"/>
  <c r="AG78" i="225"/>
  <c r="AH78" i="225"/>
  <c r="AI78" i="225"/>
  <c r="AJ78" i="225"/>
  <c r="AK78" i="225"/>
  <c r="AL78" i="225"/>
  <c r="AM78" i="225"/>
  <c r="AN78" i="225"/>
  <c r="AO78" i="225"/>
  <c r="Y78" i="225"/>
  <c r="U78" i="225"/>
  <c r="T78" i="225"/>
  <c r="S78" i="225"/>
  <c r="R555" i="225" l="1"/>
  <c r="R552" i="225"/>
  <c r="R551" i="225"/>
  <c r="R549" i="225"/>
  <c r="R548" i="225"/>
  <c r="R547" i="225"/>
  <c r="R546" i="225"/>
  <c r="AM545" i="225"/>
  <c r="AL545" i="225"/>
  <c r="AW545" i="225" s="1"/>
  <c r="AK545" i="225"/>
  <c r="AV545" i="225" s="1"/>
  <c r="AJ545" i="225"/>
  <c r="AU545" i="225" s="1"/>
  <c r="AI545" i="225"/>
  <c r="AT545" i="225" s="1"/>
  <c r="AH545" i="225"/>
  <c r="AS545" i="225" s="1"/>
  <c r="AG545" i="225"/>
  <c r="AR545" i="225" s="1"/>
  <c r="AF545" i="225"/>
  <c r="AQ545" i="225" s="1"/>
  <c r="AE545" i="225"/>
  <c r="AP545" i="225" s="1"/>
  <c r="AD545" i="225"/>
  <c r="AO545" i="225" s="1"/>
  <c r="AC545" i="225"/>
  <c r="AB545" i="225"/>
  <c r="AA545" i="225"/>
  <c r="Z545" i="225"/>
  <c r="Y545" i="225"/>
  <c r="X545" i="225"/>
  <c r="W545" i="225"/>
  <c r="V545" i="225"/>
  <c r="U545" i="225"/>
  <c r="T545" i="225"/>
  <c r="S545" i="225"/>
  <c r="AN545" i="225" s="1"/>
  <c r="Q545" i="225"/>
  <c r="P545" i="225"/>
  <c r="O545" i="225"/>
  <c r="R544" i="225"/>
  <c r="R543" i="225"/>
  <c r="R542" i="225"/>
  <c r="R539" i="225"/>
  <c r="R538" i="225"/>
  <c r="R537" i="225"/>
  <c r="R536" i="225"/>
  <c r="R535" i="225"/>
  <c r="R534" i="225"/>
  <c r="R526" i="225"/>
  <c r="R525" i="225"/>
  <c r="R524" i="225"/>
  <c r="AM523" i="225"/>
  <c r="AL523" i="225"/>
  <c r="AW523" i="225" s="1"/>
  <c r="AK523" i="225"/>
  <c r="AV523" i="225" s="1"/>
  <c r="AJ523" i="225"/>
  <c r="AU523" i="225" s="1"/>
  <c r="AI523" i="225"/>
  <c r="AT523" i="225" s="1"/>
  <c r="AH523" i="225"/>
  <c r="AS523" i="225" s="1"/>
  <c r="AG523" i="225"/>
  <c r="AR523" i="225" s="1"/>
  <c r="AF523" i="225"/>
  <c r="AQ523" i="225" s="1"/>
  <c r="AE523" i="225"/>
  <c r="AP523" i="225" s="1"/>
  <c r="AD523" i="225"/>
  <c r="AO523" i="225" s="1"/>
  <c r="AC523" i="225"/>
  <c r="AB523" i="225"/>
  <c r="AA523" i="225"/>
  <c r="Z523" i="225"/>
  <c r="Y523" i="225"/>
  <c r="X523" i="225"/>
  <c r="W523" i="225"/>
  <c r="V523" i="225"/>
  <c r="U523" i="225"/>
  <c r="T523" i="225"/>
  <c r="S523" i="225"/>
  <c r="AN523" i="225" s="1"/>
  <c r="Q523" i="225"/>
  <c r="P523" i="225"/>
  <c r="O523" i="225"/>
  <c r="R522" i="225"/>
  <c r="R521" i="225"/>
  <c r="R520" i="225"/>
  <c r="R519" i="225"/>
  <c r="AW518" i="225"/>
  <c r="AV518" i="225"/>
  <c r="AU518" i="225"/>
  <c r="AT518" i="225"/>
  <c r="AS518" i="225"/>
  <c r="AR518" i="225"/>
  <c r="AQ518" i="225"/>
  <c r="AP518" i="225"/>
  <c r="AO518" i="225"/>
  <c r="AN518" i="225"/>
  <c r="R516" i="225"/>
  <c r="R501" i="225"/>
  <c r="R500" i="225"/>
  <c r="R489" i="225"/>
  <c r="R464" i="225"/>
  <c r="R463" i="225"/>
  <c r="R460" i="225"/>
  <c r="R459" i="225"/>
  <c r="R458" i="225"/>
  <c r="R457" i="225"/>
  <c r="R456" i="225"/>
  <c r="R455" i="225"/>
  <c r="AN454" i="225"/>
  <c r="R453" i="225"/>
  <c r="R449" i="225"/>
  <c r="R448" i="225"/>
  <c r="R447" i="225"/>
  <c r="AD446" i="225"/>
  <c r="T446" i="225"/>
  <c r="S446" i="225"/>
  <c r="AN446" i="225" s="1"/>
  <c r="Q446" i="225"/>
  <c r="P446" i="225"/>
  <c r="O446" i="225"/>
  <c r="R444" i="225"/>
  <c r="A443" i="225"/>
  <c r="A444" i="225" s="1"/>
  <c r="A445" i="225" l="1"/>
  <c r="A446" i="225" s="1"/>
  <c r="A447" i="225" s="1"/>
  <c r="A448" i="225" s="1"/>
  <c r="A449" i="225" s="1"/>
  <c r="A450" i="225" s="1"/>
  <c r="A451" i="225" s="1"/>
  <c r="R523" i="225"/>
  <c r="R545" i="225"/>
  <c r="R446" i="225"/>
  <c r="R454" i="225"/>
  <c r="R518" i="225"/>
  <c r="A452" i="225" l="1"/>
  <c r="A453" i="225" s="1"/>
  <c r="A454" i="225" s="1"/>
  <c r="A455" i="225" s="1"/>
  <c r="A456" i="225" s="1"/>
  <c r="A457" i="225" s="1"/>
  <c r="A458" i="225" s="1"/>
  <c r="A459" i="225" s="1"/>
  <c r="A460" i="225" s="1"/>
  <c r="T696" i="225"/>
  <c r="T735" i="225"/>
  <c r="S735" i="225"/>
  <c r="R735" i="225"/>
  <c r="Q735" i="225"/>
  <c r="P735" i="225"/>
  <c r="O735" i="225"/>
  <c r="A727" i="225"/>
  <c r="A728" i="225" s="1"/>
  <c r="A729" i="225" s="1"/>
  <c r="A730" i="225" s="1"/>
  <c r="A731" i="225" s="1"/>
  <c r="A732" i="225" s="1"/>
  <c r="A733" i="225" s="1"/>
  <c r="A734" i="225" s="1"/>
  <c r="A735" i="225" s="1"/>
  <c r="A736" i="225" s="1"/>
  <c r="A737" i="225" s="1"/>
  <c r="T717" i="225"/>
  <c r="S717" i="225"/>
  <c r="R717" i="225"/>
  <c r="Q717" i="225"/>
  <c r="P717" i="225"/>
  <c r="O717" i="225"/>
  <c r="T705" i="225"/>
  <c r="S705" i="225"/>
  <c r="R705" i="225"/>
  <c r="Q705" i="225"/>
  <c r="P705" i="225"/>
  <c r="O705" i="225"/>
  <c r="A703" i="225"/>
  <c r="T691" i="225"/>
  <c r="S691" i="225"/>
  <c r="T683" i="225"/>
  <c r="S683" i="225"/>
  <c r="T679" i="225"/>
  <c r="S679" i="225"/>
  <c r="A679" i="225"/>
  <c r="A680" i="225" s="1"/>
  <c r="A681" i="225" s="1"/>
  <c r="A682" i="225" s="1"/>
  <c r="A683" i="225" s="1"/>
  <c r="A684" i="225" s="1"/>
  <c r="A685" i="225" s="1"/>
  <c r="A686" i="225" s="1"/>
  <c r="A687" i="225" s="1"/>
  <c r="A688" i="225" s="1"/>
  <c r="A689" i="225" s="1"/>
  <c r="A690" i="225" s="1"/>
  <c r="A691" i="225" s="1"/>
  <c r="A692" i="225" s="1"/>
  <c r="A693" i="225" s="1"/>
  <c r="A694" i="225" s="1"/>
  <c r="A462" i="225" l="1"/>
  <c r="A463" i="225" s="1"/>
  <c r="A464" i="225" s="1"/>
  <c r="A465" i="225" s="1"/>
  <c r="A466" i="225" s="1"/>
  <c r="A461" i="225"/>
  <c r="A467" i="225"/>
  <c r="L726" i="225"/>
  <c r="L702" i="225"/>
  <c r="L678" i="225"/>
  <c r="A704" i="225"/>
  <c r="A468" i="225" l="1"/>
  <c r="A469" i="225" s="1"/>
  <c r="A705" i="225"/>
  <c r="A706" i="225" s="1"/>
  <c r="A707" i="225" s="1"/>
  <c r="A708" i="225" s="1"/>
  <c r="A709" i="225" s="1"/>
  <c r="A710" i="225" s="1"/>
  <c r="A711" i="225" s="1"/>
  <c r="A712" i="225" l="1"/>
  <c r="A713" i="225" s="1"/>
  <c r="A714" i="225" s="1"/>
  <c r="A715" i="225" s="1"/>
  <c r="A716" i="225" s="1"/>
  <c r="A717" i="225" s="1"/>
  <c r="A718" i="225" s="1"/>
  <c r="A719" i="225" s="1"/>
  <c r="A720" i="225" s="1"/>
  <c r="T469" i="225"/>
  <c r="S469" i="225"/>
  <c r="AD469" i="225"/>
  <c r="A470" i="225"/>
  <c r="Q469" i="225"/>
  <c r="P469" i="225"/>
  <c r="O469" i="225"/>
  <c r="AN469" i="225" l="1"/>
  <c r="R469" i="225"/>
  <c r="S470" i="225"/>
  <c r="A471" i="225"/>
  <c r="AD470" i="225"/>
  <c r="O470" i="225"/>
  <c r="Q470" i="225"/>
  <c r="T470" i="225"/>
  <c r="P470" i="225"/>
  <c r="AN470" i="225" l="1"/>
  <c r="Q471" i="225"/>
  <c r="A472" i="225"/>
  <c r="P471" i="225"/>
  <c r="AD471" i="225"/>
  <c r="T471" i="225"/>
  <c r="S471" i="225"/>
  <c r="AN471" i="225" s="1"/>
  <c r="O471" i="225"/>
  <c r="R470" i="225"/>
  <c r="Q472" i="225" l="1"/>
  <c r="P472" i="225"/>
  <c r="O472" i="225"/>
  <c r="A473" i="225"/>
  <c r="S472" i="225"/>
  <c r="AD472" i="225"/>
  <c r="T472" i="225"/>
  <c r="R471" i="225"/>
  <c r="AN472" i="225" l="1"/>
  <c r="P473" i="225"/>
  <c r="A474" i="225"/>
  <c r="O473" i="225"/>
  <c r="Q473" i="225"/>
  <c r="T473" i="225"/>
  <c r="AD473" i="225"/>
  <c r="S473" i="225"/>
  <c r="R472" i="225"/>
  <c r="AN473" i="225" l="1"/>
  <c r="R473" i="225"/>
  <c r="A475" i="225"/>
  <c r="A476" i="225" s="1"/>
  <c r="O474" i="225"/>
  <c r="S474" i="225"/>
  <c r="Q474" i="225"/>
  <c r="AD474" i="225"/>
  <c r="T474" i="225"/>
  <c r="P474" i="225"/>
  <c r="AN474" i="225" l="1"/>
  <c r="T476" i="225"/>
  <c r="S476" i="225"/>
  <c r="AN476" i="225" s="1"/>
  <c r="AD476" i="225"/>
  <c r="Q476" i="225"/>
  <c r="P476" i="225"/>
  <c r="O476" i="225"/>
  <c r="R474" i="225"/>
  <c r="AD475" i="225"/>
  <c r="T475" i="225"/>
  <c r="S475" i="225"/>
  <c r="P475" i="225"/>
  <c r="Q475" i="225"/>
  <c r="O475" i="225"/>
  <c r="A477" i="225"/>
  <c r="A478" i="225" s="1"/>
  <c r="AN475" i="225" l="1"/>
  <c r="R476" i="225"/>
  <c r="R475" i="225"/>
  <c r="A479" i="225"/>
  <c r="A480" i="225" l="1"/>
  <c r="Q480" i="225" l="1"/>
  <c r="P480" i="225"/>
  <c r="O480" i="225"/>
  <c r="T480" i="225"/>
  <c r="S480" i="225"/>
  <c r="AN480" i="225" s="1"/>
  <c r="AD480" i="225"/>
  <c r="A481" i="225"/>
  <c r="R480" i="225" l="1"/>
  <c r="Q481" i="225"/>
  <c r="P481" i="225"/>
  <c r="A482" i="225"/>
  <c r="O481" i="225"/>
  <c r="T481" i="225"/>
  <c r="S481" i="225"/>
  <c r="AD481" i="225"/>
  <c r="AN481" i="225" l="1"/>
  <c r="R481" i="225"/>
  <c r="Q482" i="225"/>
  <c r="P482" i="225"/>
  <c r="A483" i="225"/>
  <c r="O482" i="225"/>
  <c r="AD482" i="225"/>
  <c r="T482" i="225"/>
  <c r="S482" i="225"/>
  <c r="AN482" i="225" l="1"/>
  <c r="R482" i="225"/>
  <c r="P483" i="225"/>
  <c r="A484" i="225"/>
  <c r="O483" i="225"/>
  <c r="AD483" i="225"/>
  <c r="Q483" i="225"/>
  <c r="T483" i="225"/>
  <c r="S483" i="225"/>
  <c r="AN483" i="225" s="1"/>
  <c r="R483" i="225" l="1"/>
  <c r="AD478" i="225"/>
  <c r="P478" i="225"/>
  <c r="S478" i="225"/>
  <c r="Q478" i="225"/>
  <c r="A485" i="225"/>
  <c r="A486" i="225" s="1"/>
  <c r="O484" i="225"/>
  <c r="AD484" i="225"/>
  <c r="T484" i="225"/>
  <c r="S484" i="225"/>
  <c r="Q484" i="225"/>
  <c r="P484" i="225"/>
  <c r="AN484" i="225" l="1"/>
  <c r="AN478" i="225"/>
  <c r="A488" i="225"/>
  <c r="A489" i="225" s="1"/>
  <c r="A490" i="225" s="1"/>
  <c r="A491" i="225" s="1"/>
  <c r="A492" i="225" s="1"/>
  <c r="A493" i="225" s="1"/>
  <c r="A494" i="225" s="1"/>
  <c r="A495" i="225" s="1"/>
  <c r="A487" i="225"/>
  <c r="R478" i="225"/>
  <c r="S451" i="225"/>
  <c r="AD466" i="225"/>
  <c r="P466" i="225"/>
  <c r="AD451" i="225"/>
  <c r="O451" i="225"/>
  <c r="T451" i="225"/>
  <c r="P451" i="225"/>
  <c r="Q466" i="225"/>
  <c r="T466" i="225"/>
  <c r="Q451" i="225"/>
  <c r="S466" i="225"/>
  <c r="O466" i="225"/>
  <c r="T478" i="225"/>
  <c r="O478" i="225"/>
  <c r="AD485" i="225"/>
  <c r="T485" i="225"/>
  <c r="S485" i="225"/>
  <c r="AN485" i="225" s="1"/>
  <c r="P485" i="225"/>
  <c r="O485" i="225"/>
  <c r="Q485" i="225"/>
  <c r="R484" i="225"/>
  <c r="AN451" i="225" l="1"/>
  <c r="O487" i="225"/>
  <c r="T487" i="225"/>
  <c r="AD487" i="225"/>
  <c r="S487" i="225"/>
  <c r="Q487" i="225"/>
  <c r="P487" i="225"/>
  <c r="AN466" i="225"/>
  <c r="R466" i="225"/>
  <c r="R451" i="225"/>
  <c r="AD486" i="225"/>
  <c r="T486" i="225"/>
  <c r="S486" i="225"/>
  <c r="Q486" i="225"/>
  <c r="P486" i="225"/>
  <c r="O486" i="225"/>
  <c r="R485" i="225"/>
  <c r="AN487" i="225" l="1"/>
  <c r="AN486" i="225"/>
  <c r="R487" i="225"/>
  <c r="R486" i="225"/>
  <c r="AL495" i="225" l="1"/>
  <c r="P495" i="225"/>
  <c r="AM495" i="225"/>
  <c r="AE495" i="225"/>
  <c r="W495" i="225"/>
  <c r="O495" i="225"/>
  <c r="AD495" i="225"/>
  <c r="V495" i="225"/>
  <c r="AK495" i="225"/>
  <c r="AC495" i="225"/>
  <c r="U495" i="225"/>
  <c r="Y495" i="225"/>
  <c r="AJ495" i="225"/>
  <c r="T495" i="225"/>
  <c r="AI495" i="225"/>
  <c r="S495" i="225"/>
  <c r="AA495" i="225"/>
  <c r="Z495" i="225"/>
  <c r="AH495" i="225"/>
  <c r="AB495" i="225"/>
  <c r="A496" i="225"/>
  <c r="Q495" i="225"/>
  <c r="AG495" i="225"/>
  <c r="X495" i="225" l="1"/>
  <c r="AF495" i="225"/>
  <c r="AQ495" i="225" s="1"/>
  <c r="AW495" i="225"/>
  <c r="AU495" i="225"/>
  <c r="AN495" i="225"/>
  <c r="AS495" i="225"/>
  <c r="AV495" i="225"/>
  <c r="AR495" i="225"/>
  <c r="AT495" i="225"/>
  <c r="AO495" i="225"/>
  <c r="R495" i="225"/>
  <c r="AJ496" i="225"/>
  <c r="AU496" i="225" s="1"/>
  <c r="AB496" i="225"/>
  <c r="T496" i="225"/>
  <c r="AI496" i="225"/>
  <c r="AT496" i="225" s="1"/>
  <c r="AA496" i="225"/>
  <c r="S496" i="225"/>
  <c r="AN496" i="225" s="1"/>
  <c r="A497" i="225"/>
  <c r="AH496" i="225"/>
  <c r="Z496" i="225"/>
  <c r="AG496" i="225"/>
  <c r="Y496" i="225"/>
  <c r="Q496" i="225"/>
  <c r="AK496" i="225"/>
  <c r="AV496" i="225" s="1"/>
  <c r="U496" i="225"/>
  <c r="AF496" i="225"/>
  <c r="P496" i="225"/>
  <c r="AE496" i="225"/>
  <c r="O496" i="225"/>
  <c r="AM496" i="225"/>
  <c r="W496" i="225"/>
  <c r="V496" i="225"/>
  <c r="AD496" i="225"/>
  <c r="AL496" i="225"/>
  <c r="AW496" i="225" s="1"/>
  <c r="AC496" i="225"/>
  <c r="X496" i="225"/>
  <c r="AO496" i="225" l="1"/>
  <c r="AP496" i="225"/>
  <c r="AR496" i="225"/>
  <c r="AS496" i="225"/>
  <c r="AQ496" i="225"/>
  <c r="AP495" i="225"/>
  <c r="R496" i="225"/>
  <c r="AF497" i="225"/>
  <c r="AQ497" i="225" s="1"/>
  <c r="X497" i="225"/>
  <c r="P497" i="225"/>
  <c r="AM497" i="225"/>
  <c r="AE497" i="225"/>
  <c r="AP497" i="225" s="1"/>
  <c r="W497" i="225"/>
  <c r="O497" i="225"/>
  <c r="AL497" i="225"/>
  <c r="AW497" i="225" s="1"/>
  <c r="AD497" i="225"/>
  <c r="V497" i="225"/>
  <c r="AK497" i="225"/>
  <c r="AV497" i="225" s="1"/>
  <c r="AC497" i="225"/>
  <c r="U497" i="225"/>
  <c r="AG497" i="225"/>
  <c r="AR497" i="225" s="1"/>
  <c r="Q497" i="225"/>
  <c r="AB497" i="225"/>
  <c r="AA497" i="225"/>
  <c r="AI497" i="225"/>
  <c r="AT497" i="225" s="1"/>
  <c r="S497" i="225"/>
  <c r="AN497" i="225" s="1"/>
  <c r="A498" i="225"/>
  <c r="AH497" i="225"/>
  <c r="AS497" i="225" s="1"/>
  <c r="Y497" i="225"/>
  <c r="T497" i="225"/>
  <c r="AJ497" i="225"/>
  <c r="Z497" i="225"/>
  <c r="AO497" i="225" l="1"/>
  <c r="AU497" i="225"/>
  <c r="R497" i="225"/>
  <c r="AJ498" i="225"/>
  <c r="AU498" i="225" s="1"/>
  <c r="AB498" i="225"/>
  <c r="T498" i="225"/>
  <c r="AI498" i="225"/>
  <c r="AT498" i="225" s="1"/>
  <c r="AA498" i="225"/>
  <c r="S498" i="225"/>
  <c r="A499" i="225"/>
  <c r="AH498" i="225"/>
  <c r="Z498" i="225"/>
  <c r="AG498" i="225"/>
  <c r="Y498" i="225"/>
  <c r="Q498" i="225"/>
  <c r="AC498" i="225"/>
  <c r="AM498" i="225"/>
  <c r="X498" i="225"/>
  <c r="W498" i="225"/>
  <c r="AE498" i="225"/>
  <c r="O498" i="225"/>
  <c r="AK498" i="225"/>
  <c r="AV498" i="225" s="1"/>
  <c r="AF498" i="225"/>
  <c r="V498" i="225"/>
  <c r="AL498" i="225"/>
  <c r="AW498" i="225" s="1"/>
  <c r="AD498" i="225"/>
  <c r="U498" i="225"/>
  <c r="P498" i="225"/>
  <c r="AS498" i="225" l="1"/>
  <c r="AR498" i="225"/>
  <c r="AQ498" i="225"/>
  <c r="AP498" i="225"/>
  <c r="AO498" i="225"/>
  <c r="AN498" i="225"/>
  <c r="AF499" i="225"/>
  <c r="X499" i="225"/>
  <c r="P499" i="225"/>
  <c r="AM499" i="225"/>
  <c r="AE499" i="225"/>
  <c r="AP499" i="225" s="1"/>
  <c r="W499" i="225"/>
  <c r="O499" i="225"/>
  <c r="AL499" i="225"/>
  <c r="AW499" i="225" s="1"/>
  <c r="AD499" i="225"/>
  <c r="AO499" i="225" s="1"/>
  <c r="V499" i="225"/>
  <c r="AK499" i="225"/>
  <c r="AV499" i="225" s="1"/>
  <c r="AC499" i="225"/>
  <c r="U499" i="225"/>
  <c r="Y499" i="225"/>
  <c r="AJ499" i="225"/>
  <c r="AU499" i="225" s="1"/>
  <c r="T499" i="225"/>
  <c r="AI499" i="225"/>
  <c r="AT499" i="225" s="1"/>
  <c r="S499" i="225"/>
  <c r="AN499" i="225" s="1"/>
  <c r="AA499" i="225"/>
  <c r="A500" i="225"/>
  <c r="A501" i="225" s="1"/>
  <c r="A502" i="225" s="1"/>
  <c r="AH499" i="225"/>
  <c r="AS499" i="225" s="1"/>
  <c r="AG499" i="225"/>
  <c r="AR499" i="225" s="1"/>
  <c r="AB499" i="225"/>
  <c r="Z499" i="225"/>
  <c r="Q499" i="225"/>
  <c r="R498" i="225"/>
  <c r="AQ499" i="225" l="1"/>
  <c r="R499" i="225"/>
  <c r="AJ502" i="225"/>
  <c r="AU502" i="225" s="1"/>
  <c r="AB502" i="225"/>
  <c r="T502" i="225"/>
  <c r="AI502" i="225"/>
  <c r="AT502" i="225" s="1"/>
  <c r="AA502" i="225"/>
  <c r="S502" i="225"/>
  <c r="A503" i="225"/>
  <c r="A504" i="225" s="1"/>
  <c r="AH502" i="225"/>
  <c r="Z502" i="225"/>
  <c r="AL502" i="225"/>
  <c r="AW502" i="225" s="1"/>
  <c r="X502" i="225"/>
  <c r="AK502" i="225"/>
  <c r="AV502" i="225" s="1"/>
  <c r="W502" i="225"/>
  <c r="AG502" i="225"/>
  <c r="V502" i="225"/>
  <c r="AF502" i="225"/>
  <c r="U502" i="225"/>
  <c r="Y502" i="225"/>
  <c r="P502" i="225"/>
  <c r="Q502" i="225"/>
  <c r="AD502" i="225"/>
  <c r="O502" i="225"/>
  <c r="AM502" i="225"/>
  <c r="AE502" i="225"/>
  <c r="AC502" i="225"/>
  <c r="AP502" i="225" l="1"/>
  <c r="AS502" i="225"/>
  <c r="AR502" i="225"/>
  <c r="AQ502" i="225"/>
  <c r="AO502" i="225"/>
  <c r="AN502" i="225"/>
  <c r="AG504" i="225"/>
  <c r="Y504" i="225"/>
  <c r="Q504" i="225"/>
  <c r="AF504" i="225"/>
  <c r="AQ504" i="225" s="1"/>
  <c r="X504" i="225"/>
  <c r="P504" i="225"/>
  <c r="AM504" i="225"/>
  <c r="AE504" i="225"/>
  <c r="W504" i="225"/>
  <c r="O504" i="225"/>
  <c r="AL504" i="225"/>
  <c r="AD504" i="225"/>
  <c r="AO504" i="225" s="1"/>
  <c r="V504" i="225"/>
  <c r="AH504" i="225"/>
  <c r="AK504" i="225"/>
  <c r="AC504" i="225"/>
  <c r="U504" i="225"/>
  <c r="AJ504" i="225"/>
  <c r="AU504" i="225" s="1"/>
  <c r="AB504" i="225"/>
  <c r="T504" i="225"/>
  <c r="AI504" i="225"/>
  <c r="AA504" i="225"/>
  <c r="S504" i="225"/>
  <c r="Z504" i="225"/>
  <c r="AF503" i="225"/>
  <c r="AQ503" i="225" s="1"/>
  <c r="X503" i="225"/>
  <c r="P503" i="225"/>
  <c r="AM503" i="225"/>
  <c r="AE503" i="225"/>
  <c r="AP503" i="225" s="1"/>
  <c r="W503" i="225"/>
  <c r="O503" i="225"/>
  <c r="AL503" i="225"/>
  <c r="AW503" i="225" s="1"/>
  <c r="AD503" i="225"/>
  <c r="AO503" i="225" s="1"/>
  <c r="V503" i="225"/>
  <c r="AA503" i="225"/>
  <c r="AK503" i="225"/>
  <c r="AV503" i="225" s="1"/>
  <c r="Z503" i="225"/>
  <c r="A505" i="225"/>
  <c r="AJ503" i="225"/>
  <c r="AU503" i="225" s="1"/>
  <c r="Y503" i="225"/>
  <c r="AI503" i="225"/>
  <c r="AT503" i="225" s="1"/>
  <c r="U503" i="225"/>
  <c r="Q503" i="225"/>
  <c r="AH503" i="225"/>
  <c r="AS503" i="225" s="1"/>
  <c r="AG503" i="225"/>
  <c r="AR503" i="225" s="1"/>
  <c r="S503" i="225"/>
  <c r="AN503" i="225" s="1"/>
  <c r="AC503" i="225"/>
  <c r="AB503" i="225"/>
  <c r="T503" i="225"/>
  <c r="R502" i="225"/>
  <c r="V494" i="225" l="1"/>
  <c r="X494" i="225"/>
  <c r="T494" i="225"/>
  <c r="AT504" i="225"/>
  <c r="AI494" i="225"/>
  <c r="AT494" i="225" s="1"/>
  <c r="AB494" i="225"/>
  <c r="AW504" i="225"/>
  <c r="AL494" i="225"/>
  <c r="AW494" i="225" s="1"/>
  <c r="Q494" i="225"/>
  <c r="O494" i="225"/>
  <c r="Y494" i="225"/>
  <c r="U494" i="225"/>
  <c r="W494" i="225"/>
  <c r="AR504" i="225"/>
  <c r="AG494" i="225"/>
  <c r="Z494" i="225"/>
  <c r="AC494" i="225"/>
  <c r="AP504" i="225"/>
  <c r="AE494" i="225"/>
  <c r="AJ494" i="225"/>
  <c r="AU494" i="225" s="1"/>
  <c r="AV504" i="225"/>
  <c r="AK494" i="225"/>
  <c r="AV494" i="225" s="1"/>
  <c r="AM494" i="225"/>
  <c r="AD494" i="225"/>
  <c r="AN504" i="225"/>
  <c r="S494" i="225"/>
  <c r="AA494" i="225"/>
  <c r="AS504" i="225"/>
  <c r="AH494" i="225"/>
  <c r="P494" i="225"/>
  <c r="AF494" i="225"/>
  <c r="R504" i="225"/>
  <c r="AJ505" i="225"/>
  <c r="AU505" i="225" s="1"/>
  <c r="AB505" i="225"/>
  <c r="T505" i="225"/>
  <c r="AI505" i="225"/>
  <c r="AT505" i="225" s="1"/>
  <c r="AA505" i="225"/>
  <c r="S505" i="225"/>
  <c r="A506" i="225"/>
  <c r="A507" i="225" s="1"/>
  <c r="AH505" i="225"/>
  <c r="Z505" i="225"/>
  <c r="AD505" i="225"/>
  <c r="P505" i="225"/>
  <c r="AC505" i="225"/>
  <c r="O505" i="225"/>
  <c r="AM505" i="225"/>
  <c r="Y505" i="225"/>
  <c r="AL505" i="225"/>
  <c r="AW505" i="225" s="1"/>
  <c r="X505" i="225"/>
  <c r="AE505" i="225"/>
  <c r="W505" i="225"/>
  <c r="V505" i="225"/>
  <c r="AG505" i="225"/>
  <c r="AF505" i="225"/>
  <c r="Q505" i="225"/>
  <c r="AK505" i="225"/>
  <c r="AV505" i="225" s="1"/>
  <c r="U505" i="225"/>
  <c r="R503" i="225"/>
  <c r="AS494" i="225" l="1"/>
  <c r="AQ494" i="225"/>
  <c r="AO494" i="225"/>
  <c r="AR494" i="225"/>
  <c r="AP494" i="225"/>
  <c r="AS505" i="225"/>
  <c r="AQ505" i="225"/>
  <c r="AR505" i="225"/>
  <c r="AP505" i="225"/>
  <c r="AO505" i="225"/>
  <c r="AN494" i="225"/>
  <c r="AN505" i="225"/>
  <c r="R494" i="225"/>
  <c r="R505" i="225"/>
  <c r="AJ507" i="225"/>
  <c r="AU507" i="225" s="1"/>
  <c r="AB507" i="225"/>
  <c r="T507" i="225"/>
  <c r="AI507" i="225"/>
  <c r="AT507" i="225" s="1"/>
  <c r="AA507" i="225"/>
  <c r="S507" i="225"/>
  <c r="A508" i="225"/>
  <c r="AH507" i="225"/>
  <c r="AS507" i="225" s="1"/>
  <c r="Z507" i="225"/>
  <c r="AG507" i="225"/>
  <c r="V507" i="225"/>
  <c r="AF507" i="225"/>
  <c r="U507" i="225"/>
  <c r="AE507" i="225"/>
  <c r="Q507" i="225"/>
  <c r="AD507" i="225"/>
  <c r="P507" i="225"/>
  <c r="AK507" i="225"/>
  <c r="AV507" i="225" s="1"/>
  <c r="AC507" i="225"/>
  <c r="Y507" i="225"/>
  <c r="AM507" i="225"/>
  <c r="AL507" i="225"/>
  <c r="AW507" i="225" s="1"/>
  <c r="W507" i="225"/>
  <c r="O507" i="225"/>
  <c r="X507" i="225"/>
  <c r="AR507" i="225" l="1"/>
  <c r="AQ507" i="225"/>
  <c r="AP507" i="225"/>
  <c r="AO507" i="225"/>
  <c r="AN507" i="225"/>
  <c r="R507" i="225"/>
  <c r="AF508" i="225"/>
  <c r="X508" i="225"/>
  <c r="P508" i="225"/>
  <c r="AM508" i="225"/>
  <c r="AE508" i="225"/>
  <c r="W508" i="225"/>
  <c r="O508" i="225"/>
  <c r="AL508" i="225"/>
  <c r="AW508" i="225" s="1"/>
  <c r="AD508" i="225"/>
  <c r="V508" i="225"/>
  <c r="A509" i="225"/>
  <c r="AJ508" i="225"/>
  <c r="AU508" i="225" s="1"/>
  <c r="Y508" i="225"/>
  <c r="AI508" i="225"/>
  <c r="AT508" i="225" s="1"/>
  <c r="U508" i="225"/>
  <c r="AH508" i="225"/>
  <c r="T508" i="225"/>
  <c r="AG508" i="225"/>
  <c r="S508" i="225"/>
  <c r="Z508" i="225"/>
  <c r="Q508" i="225"/>
  <c r="AB508" i="225"/>
  <c r="AA508" i="225"/>
  <c r="AK508" i="225"/>
  <c r="AV508" i="225" s="1"/>
  <c r="AC508" i="225"/>
  <c r="AS508" i="225" l="1"/>
  <c r="AR508" i="225"/>
  <c r="AQ508" i="225"/>
  <c r="AP508" i="225"/>
  <c r="AO508" i="225"/>
  <c r="AN508" i="225"/>
  <c r="R508" i="225"/>
  <c r="AJ509" i="225"/>
  <c r="AU509" i="225" s="1"/>
  <c r="AB509" i="225"/>
  <c r="T509" i="225"/>
  <c r="AI509" i="225"/>
  <c r="AT509" i="225" s="1"/>
  <c r="AA509" i="225"/>
  <c r="S509" i="225"/>
  <c r="A510" i="225"/>
  <c r="AH509" i="225"/>
  <c r="AS509" i="225" s="1"/>
  <c r="Z509" i="225"/>
  <c r="AM509" i="225"/>
  <c r="Y509" i="225"/>
  <c r="AL509" i="225"/>
  <c r="AW509" i="225" s="1"/>
  <c r="X509" i="225"/>
  <c r="AK509" i="225"/>
  <c r="AV509" i="225" s="1"/>
  <c r="W509" i="225"/>
  <c r="AG509" i="225"/>
  <c r="V509" i="225"/>
  <c r="O509" i="225"/>
  <c r="AD509" i="225"/>
  <c r="AF509" i="225"/>
  <c r="AE509" i="225"/>
  <c r="Q509" i="225"/>
  <c r="P509" i="225"/>
  <c r="U509" i="225"/>
  <c r="AC509" i="225"/>
  <c r="AR509" i="225" l="1"/>
  <c r="AQ509" i="225"/>
  <c r="AP509" i="225"/>
  <c r="AO509" i="225"/>
  <c r="AN509" i="225"/>
  <c r="AI510" i="225"/>
  <c r="AT510" i="225" s="1"/>
  <c r="AA510" i="225"/>
  <c r="S510" i="225"/>
  <c r="AN510" i="225" s="1"/>
  <c r="AH510" i="225"/>
  <c r="AS510" i="225" s="1"/>
  <c r="Y510" i="225"/>
  <c r="P510" i="225"/>
  <c r="AG510" i="225"/>
  <c r="AR510" i="225" s="1"/>
  <c r="X510" i="225"/>
  <c r="O510" i="225"/>
  <c r="A511" i="225"/>
  <c r="AF510" i="225"/>
  <c r="AQ510" i="225" s="1"/>
  <c r="W510" i="225"/>
  <c r="AD510" i="225"/>
  <c r="AO510" i="225" s="1"/>
  <c r="Q510" i="225"/>
  <c r="AC510" i="225"/>
  <c r="AB510" i="225"/>
  <c r="AM510" i="225"/>
  <c r="Z510" i="225"/>
  <c r="AE510" i="225"/>
  <c r="AP510" i="225" s="1"/>
  <c r="T510" i="225"/>
  <c r="V510" i="225"/>
  <c r="U510" i="225"/>
  <c r="AK510" i="225"/>
  <c r="AV510" i="225" s="1"/>
  <c r="AJ510" i="225"/>
  <c r="AU510" i="225" s="1"/>
  <c r="AL510" i="225"/>
  <c r="AW510" i="225" s="1"/>
  <c r="R509" i="225"/>
  <c r="R510" i="225" l="1"/>
  <c r="AM511" i="225"/>
  <c r="AE511" i="225"/>
  <c r="AP511" i="225" s="1"/>
  <c r="W511" i="225"/>
  <c r="O511" i="225"/>
  <c r="AI511" i="225"/>
  <c r="AT511" i="225" s="1"/>
  <c r="Z511" i="225"/>
  <c r="Q511" i="225"/>
  <c r="AH511" i="225"/>
  <c r="AS511" i="225" s="1"/>
  <c r="Y511" i="225"/>
  <c r="P511" i="225"/>
  <c r="AG511" i="225"/>
  <c r="AR511" i="225" s="1"/>
  <c r="X511" i="225"/>
  <c r="AL511" i="225"/>
  <c r="AW511" i="225" s="1"/>
  <c r="V511" i="225"/>
  <c r="A512" i="225"/>
  <c r="AK511" i="225"/>
  <c r="AV511" i="225" s="1"/>
  <c r="U511" i="225"/>
  <c r="AJ511" i="225"/>
  <c r="AU511" i="225" s="1"/>
  <c r="T511" i="225"/>
  <c r="AF511" i="225"/>
  <c r="AQ511" i="225" s="1"/>
  <c r="S511" i="225"/>
  <c r="AN511" i="225" s="1"/>
  <c r="AA511" i="225"/>
  <c r="AC511" i="225"/>
  <c r="AB511" i="225"/>
  <c r="AD511" i="225"/>
  <c r="AO511" i="225" s="1"/>
  <c r="A739" i="225"/>
  <c r="A722" i="225"/>
  <c r="S696" i="225"/>
  <c r="L696" i="225"/>
  <c r="L697" i="225" s="1"/>
  <c r="A696" i="225"/>
  <c r="A697" i="225" s="1"/>
  <c r="A698" i="225" s="1"/>
  <c r="L698" i="225" l="1"/>
  <c r="AI512" i="225"/>
  <c r="AT512" i="225" s="1"/>
  <c r="AA512" i="225"/>
  <c r="S512" i="225"/>
  <c r="AN512" i="225" s="1"/>
  <c r="AJ512" i="225"/>
  <c r="AU512" i="225" s="1"/>
  <c r="Z512" i="225"/>
  <c r="Q512" i="225"/>
  <c r="AH512" i="225"/>
  <c r="AS512" i="225" s="1"/>
  <c r="Y512" i="225"/>
  <c r="P512" i="225"/>
  <c r="AG512" i="225"/>
  <c r="AR512" i="225" s="1"/>
  <c r="X512" i="225"/>
  <c r="O512" i="225"/>
  <c r="AE512" i="225"/>
  <c r="AP512" i="225" s="1"/>
  <c r="AD512" i="225"/>
  <c r="AO512" i="225" s="1"/>
  <c r="AC512" i="225"/>
  <c r="AB512" i="225"/>
  <c r="T512" i="225"/>
  <c r="AK512" i="225"/>
  <c r="AV512" i="225" s="1"/>
  <c r="AM512" i="225"/>
  <c r="AL512" i="225"/>
  <c r="AW512" i="225" s="1"/>
  <c r="A513" i="225"/>
  <c r="V512" i="225"/>
  <c r="U512" i="225"/>
  <c r="AF512" i="225"/>
  <c r="AQ512" i="225" s="1"/>
  <c r="W512" i="225"/>
  <c r="R511" i="225"/>
  <c r="U399" i="225"/>
  <c r="T399" i="225"/>
  <c r="S399" i="225"/>
  <c r="R399" i="225"/>
  <c r="Q399" i="225"/>
  <c r="P399" i="225"/>
  <c r="AL314" i="225"/>
  <c r="AK314" i="225"/>
  <c r="AJ314" i="225"/>
  <c r="AI314" i="225"/>
  <c r="AH314" i="225"/>
  <c r="AG314" i="225"/>
  <c r="AF314" i="225"/>
  <c r="AE314" i="225"/>
  <c r="AD314" i="225"/>
  <c r="AC314" i="225"/>
  <c r="AB314" i="225"/>
  <c r="AA314" i="225"/>
  <c r="Z314" i="225"/>
  <c r="Y314" i="225"/>
  <c r="X314" i="225"/>
  <c r="W314" i="225"/>
  <c r="V314" i="225"/>
  <c r="U314" i="225"/>
  <c r="T314" i="225"/>
  <c r="S314" i="225"/>
  <c r="R314" i="225"/>
  <c r="Q314" i="225"/>
  <c r="P314" i="225"/>
  <c r="O314" i="225"/>
  <c r="F657" i="225" l="1"/>
  <c r="F649" i="225"/>
  <c r="F656" i="225"/>
  <c r="F648" i="225"/>
  <c r="F655" i="225"/>
  <c r="F654" i="225"/>
  <c r="F652" i="225"/>
  <c r="F653" i="225"/>
  <c r="F651" i="225"/>
  <c r="F650" i="225"/>
  <c r="R512" i="225"/>
  <c r="AM513" i="225"/>
  <c r="AE513" i="225"/>
  <c r="W513" i="225"/>
  <c r="O513" i="225"/>
  <c r="AJ513" i="225"/>
  <c r="AU513" i="225" s="1"/>
  <c r="AA513" i="225"/>
  <c r="AI513" i="225"/>
  <c r="AT513" i="225" s="1"/>
  <c r="Z513" i="225"/>
  <c r="Q513" i="225"/>
  <c r="AH513" i="225"/>
  <c r="AS513" i="225" s="1"/>
  <c r="Y513" i="225"/>
  <c r="P513" i="225"/>
  <c r="X513" i="225"/>
  <c r="AL513" i="225"/>
  <c r="AW513" i="225" s="1"/>
  <c r="V513" i="225"/>
  <c r="A514" i="225"/>
  <c r="AK513" i="225"/>
  <c r="AV513" i="225" s="1"/>
  <c r="U513" i="225"/>
  <c r="AG513" i="225"/>
  <c r="T513" i="225"/>
  <c r="AC513" i="225"/>
  <c r="AF513" i="225"/>
  <c r="AD513" i="225"/>
  <c r="S513" i="225"/>
  <c r="AB513" i="225"/>
  <c r="R703" i="225"/>
  <c r="Q703" i="225"/>
  <c r="T703" i="225"/>
  <c r="P703" i="225"/>
  <c r="S703" i="225"/>
  <c r="O703" i="225"/>
  <c r="B371" i="225"/>
  <c r="B384" i="225"/>
  <c r="B379" i="225"/>
  <c r="B362" i="225"/>
  <c r="B383" i="225"/>
  <c r="B369" i="225"/>
  <c r="B381" i="225"/>
  <c r="B366" i="225"/>
  <c r="B380" i="225"/>
  <c r="B365" i="225"/>
  <c r="B375" i="225"/>
  <c r="B374" i="225"/>
  <c r="B372" i="225"/>
  <c r="B377" i="225"/>
  <c r="B368" i="225"/>
  <c r="B361" i="225"/>
  <c r="B376" i="225"/>
  <c r="B367" i="225"/>
  <c r="B382" i="225"/>
  <c r="B373" i="225"/>
  <c r="B363" i="225"/>
  <c r="B364" i="225"/>
  <c r="B378" i="225"/>
  <c r="B370" i="225"/>
  <c r="F636" i="225"/>
  <c r="AR513" i="225" l="1"/>
  <c r="AQ513" i="225"/>
  <c r="AP513" i="225"/>
  <c r="AO513" i="225"/>
  <c r="AN513" i="225"/>
  <c r="A515" i="225"/>
  <c r="AF515" i="225" s="1"/>
  <c r="S514" i="225"/>
  <c r="AN514" i="225" s="1"/>
  <c r="W514" i="225"/>
  <c r="AD514" i="225"/>
  <c r="AO514" i="225" s="1"/>
  <c r="AC514" i="225"/>
  <c r="T514" i="225"/>
  <c r="P514" i="225"/>
  <c r="AE514" i="225"/>
  <c r="AP514" i="225" s="1"/>
  <c r="Z514" i="225"/>
  <c r="AG514" i="225"/>
  <c r="AR514" i="225" s="1"/>
  <c r="X514" i="225"/>
  <c r="Y514" i="225"/>
  <c r="AA514" i="225"/>
  <c r="AM514" i="225"/>
  <c r="O514" i="225"/>
  <c r="AL514" i="225"/>
  <c r="AW514" i="225" s="1"/>
  <c r="AJ514" i="225"/>
  <c r="AU514" i="225" s="1"/>
  <c r="AK514" i="225"/>
  <c r="AV514" i="225" s="1"/>
  <c r="Q514" i="225"/>
  <c r="AB514" i="225"/>
  <c r="AI514" i="225"/>
  <c r="AT514" i="225" s="1"/>
  <c r="AH514" i="225"/>
  <c r="AS514" i="225" s="1"/>
  <c r="U514" i="225"/>
  <c r="AF514" i="225"/>
  <c r="AQ514" i="225" s="1"/>
  <c r="V514" i="225"/>
  <c r="G652" i="225"/>
  <c r="L652" i="225"/>
  <c r="G654" i="225"/>
  <c r="L654" i="225"/>
  <c r="L655" i="225"/>
  <c r="G655" i="225"/>
  <c r="L648" i="225"/>
  <c r="G648" i="225"/>
  <c r="L656" i="225"/>
  <c r="G656" i="225"/>
  <c r="G650" i="225"/>
  <c r="L650" i="225"/>
  <c r="G649" i="225"/>
  <c r="L649" i="225"/>
  <c r="G653" i="225"/>
  <c r="L653" i="225"/>
  <c r="G651" i="225"/>
  <c r="L651" i="225"/>
  <c r="G657" i="225"/>
  <c r="L657" i="225"/>
  <c r="X515" i="225"/>
  <c r="AL515" i="225"/>
  <c r="AW515" i="225" s="1"/>
  <c r="Y515" i="225"/>
  <c r="P515" i="225"/>
  <c r="R513" i="225"/>
  <c r="L661" i="225"/>
  <c r="A73" i="225"/>
  <c r="A78" i="225"/>
  <c r="M217" i="225"/>
  <c r="L217" i="225"/>
  <c r="L219" i="225" s="1"/>
  <c r="O188" i="225"/>
  <c r="P188" i="225"/>
  <c r="Q188" i="225"/>
  <c r="R188" i="225"/>
  <c r="S188" i="225"/>
  <c r="T188" i="225"/>
  <c r="U188" i="225"/>
  <c r="V188" i="225"/>
  <c r="W188" i="225"/>
  <c r="X188" i="225"/>
  <c r="Y188" i="225"/>
  <c r="Z188" i="225"/>
  <c r="AA188" i="225"/>
  <c r="AB188" i="225"/>
  <c r="AC188" i="225"/>
  <c r="AD188" i="225"/>
  <c r="AE188" i="225"/>
  <c r="AF188" i="225"/>
  <c r="AG188" i="225"/>
  <c r="AH188" i="225"/>
  <c r="AI188" i="225"/>
  <c r="AJ188" i="225"/>
  <c r="AK188" i="225"/>
  <c r="AL188" i="225"/>
  <c r="A664" i="225"/>
  <c r="A665" i="225" s="1"/>
  <c r="A666" i="225" s="1"/>
  <c r="A667" i="225" s="1"/>
  <c r="A668" i="225" s="1"/>
  <c r="A669" i="225" s="1"/>
  <c r="A670" i="225" s="1"/>
  <c r="A671" i="225" s="1"/>
  <c r="A672" i="225" s="1"/>
  <c r="A673" i="225" s="1"/>
  <c r="A674" i="225" s="1"/>
  <c r="F674" i="225"/>
  <c r="L674" i="225" s="1"/>
  <c r="F673" i="225"/>
  <c r="L673" i="225" s="1"/>
  <c r="F672" i="225"/>
  <c r="L672" i="225" s="1"/>
  <c r="F671" i="225"/>
  <c r="L671" i="225" s="1"/>
  <c r="F670" i="225"/>
  <c r="L670" i="225" s="1"/>
  <c r="F669" i="225"/>
  <c r="L669" i="225" s="1"/>
  <c r="F668" i="225"/>
  <c r="L668" i="225" s="1"/>
  <c r="F667" i="225"/>
  <c r="L667" i="225" s="1"/>
  <c r="F666" i="225"/>
  <c r="L666" i="225" s="1"/>
  <c r="F665" i="225"/>
  <c r="L665" i="225" s="1"/>
  <c r="A662" i="225"/>
  <c r="F645" i="225"/>
  <c r="F644" i="225"/>
  <c r="F643" i="225"/>
  <c r="F642" i="225"/>
  <c r="F641" i="225"/>
  <c r="F640" i="225"/>
  <c r="F639" i="225"/>
  <c r="F638" i="225"/>
  <c r="F637" i="225"/>
  <c r="G636" i="225"/>
  <c r="A572" i="225"/>
  <c r="P363" i="225"/>
  <c r="Q363" i="225"/>
  <c r="R363" i="225"/>
  <c r="S363" i="225"/>
  <c r="T363" i="225"/>
  <c r="U363" i="225"/>
  <c r="V363" i="225"/>
  <c r="W363" i="225"/>
  <c r="X363" i="225"/>
  <c r="Y363" i="225"/>
  <c r="Z363" i="225"/>
  <c r="AA363" i="225"/>
  <c r="AB363" i="225"/>
  <c r="AC363" i="225"/>
  <c r="AD363" i="225"/>
  <c r="AE363" i="225"/>
  <c r="AF363" i="225"/>
  <c r="AG363" i="225"/>
  <c r="AH363" i="225"/>
  <c r="AI363" i="225"/>
  <c r="AJ363" i="225"/>
  <c r="AK363" i="225"/>
  <c r="AL363" i="225"/>
  <c r="AM363" i="225"/>
  <c r="AN363" i="225"/>
  <c r="O363" i="225"/>
  <c r="AA515" i="225" l="1"/>
  <c r="Q515" i="225"/>
  <c r="Q506" i="225" s="1"/>
  <c r="AK515" i="225"/>
  <c r="AV515" i="225" s="1"/>
  <c r="A516" i="225"/>
  <c r="A517" i="225" s="1"/>
  <c r="AE517" i="225" s="1"/>
  <c r="AP517" i="225" s="1"/>
  <c r="O515" i="225"/>
  <c r="X506" i="225"/>
  <c r="AH515" i="225"/>
  <c r="Z515" i="225"/>
  <c r="Z506" i="225" s="1"/>
  <c r="AG515" i="225"/>
  <c r="S515" i="225"/>
  <c r="U515" i="225"/>
  <c r="U506" i="225" s="1"/>
  <c r="W515" i="225"/>
  <c r="W506" i="225" s="1"/>
  <c r="AI515" i="225"/>
  <c r="AT515" i="225" s="1"/>
  <c r="AD515" i="225"/>
  <c r="AE515" i="225"/>
  <c r="AP515" i="225" s="1"/>
  <c r="AB515" i="225"/>
  <c r="AB506" i="225" s="1"/>
  <c r="T515" i="225"/>
  <c r="T506" i="225" s="1"/>
  <c r="V515" i="225"/>
  <c r="V506" i="225" s="1"/>
  <c r="AM515" i="225"/>
  <c r="AM506" i="225" s="1"/>
  <c r="AC515" i="225"/>
  <c r="AC506" i="225" s="1"/>
  <c r="AJ515" i="225"/>
  <c r="AU515" i="225" s="1"/>
  <c r="Y506" i="225"/>
  <c r="P506" i="225"/>
  <c r="R514" i="225"/>
  <c r="O506" i="225"/>
  <c r="AA506" i="225"/>
  <c r="G640" i="225"/>
  <c r="L639" i="225"/>
  <c r="G642" i="225"/>
  <c r="L643" i="225"/>
  <c r="G641" i="225"/>
  <c r="L644" i="225"/>
  <c r="L638" i="225"/>
  <c r="G637" i="225"/>
  <c r="G645" i="225"/>
  <c r="AF506" i="225"/>
  <c r="AM517" i="225"/>
  <c r="W517" i="225"/>
  <c r="AL517" i="225"/>
  <c r="AW517" i="225" s="1"/>
  <c r="T517" i="225"/>
  <c r="AB517" i="225"/>
  <c r="AJ517" i="225"/>
  <c r="AU517" i="225" s="1"/>
  <c r="AI517" i="225"/>
  <c r="AT517" i="225" s="1"/>
  <c r="Q517" i="225"/>
  <c r="AF517" i="225"/>
  <c r="AQ517" i="225" s="1"/>
  <c r="Y517" i="225"/>
  <c r="V517" i="225"/>
  <c r="P517" i="225"/>
  <c r="AG517" i="225"/>
  <c r="AR517" i="225" s="1"/>
  <c r="AL506" i="225"/>
  <c r="AW506" i="225" s="1"/>
  <c r="L218" i="225"/>
  <c r="L645" i="225"/>
  <c r="G644" i="225"/>
  <c r="L642" i="225"/>
  <c r="G643" i="225"/>
  <c r="G665" i="225"/>
  <c r="G667" i="225"/>
  <c r="G669" i="225"/>
  <c r="G671" i="225"/>
  <c r="G673" i="225"/>
  <c r="G666" i="225"/>
  <c r="G668" i="225"/>
  <c r="G670" i="225"/>
  <c r="G672" i="225"/>
  <c r="G674" i="225"/>
  <c r="L641" i="225"/>
  <c r="L637" i="225"/>
  <c r="L640" i="225"/>
  <c r="L636" i="225"/>
  <c r="G639" i="225"/>
  <c r="G638" i="225"/>
  <c r="N572" i="225"/>
  <c r="A573" i="225"/>
  <c r="F571" i="225"/>
  <c r="N571" i="225"/>
  <c r="AS515" i="225" l="1"/>
  <c r="R515" i="225"/>
  <c r="AR515" i="225"/>
  <c r="AQ515" i="225"/>
  <c r="AK506" i="225"/>
  <c r="AV506" i="225" s="1"/>
  <c r="AO515" i="225"/>
  <c r="AH517" i="225"/>
  <c r="AS517" i="225" s="1"/>
  <c r="U517" i="225"/>
  <c r="X517" i="225"/>
  <c r="AD517" i="225"/>
  <c r="AO517" i="225" s="1"/>
  <c r="A518" i="225"/>
  <c r="A519" i="225" s="1"/>
  <c r="A520" i="225" s="1"/>
  <c r="Z517" i="225"/>
  <c r="AA517" i="225"/>
  <c r="S517" i="225"/>
  <c r="AN517" i="225" s="1"/>
  <c r="AK517" i="225"/>
  <c r="AV517" i="225" s="1"/>
  <c r="AC517" i="225"/>
  <c r="O517" i="225"/>
  <c r="O493" i="225" s="1"/>
  <c r="AN515" i="225"/>
  <c r="G610" i="225"/>
  <c r="G584" i="225"/>
  <c r="AG506" i="225"/>
  <c r="AE506" i="225"/>
  <c r="AP506" i="225" s="1"/>
  <c r="S506" i="225"/>
  <c r="AH506" i="225"/>
  <c r="AI506" i="225"/>
  <c r="AT506" i="225" s="1"/>
  <c r="AJ506" i="225"/>
  <c r="AU506" i="225" s="1"/>
  <c r="AD506" i="225"/>
  <c r="P493" i="225"/>
  <c r="R506" i="225"/>
  <c r="N648" i="225"/>
  <c r="AM520" i="225"/>
  <c r="AM493" i="225" s="1"/>
  <c r="AE520" i="225"/>
  <c r="AP520" i="225" s="1"/>
  <c r="W520" i="225"/>
  <c r="W493" i="225" s="1"/>
  <c r="AI520" i="225"/>
  <c r="AT520" i="225" s="1"/>
  <c r="Z520" i="225"/>
  <c r="Z493" i="225" s="1"/>
  <c r="AH520" i="225"/>
  <c r="AS520" i="225" s="1"/>
  <c r="Y520" i="225"/>
  <c r="Y493" i="225" s="1"/>
  <c r="AG520" i="225"/>
  <c r="AR520" i="225" s="1"/>
  <c r="X520" i="225"/>
  <c r="X493" i="225" s="1"/>
  <c r="AF520" i="225"/>
  <c r="AQ520" i="225" s="1"/>
  <c r="V520" i="225"/>
  <c r="V493" i="225" s="1"/>
  <c r="AC520" i="225"/>
  <c r="AC493" i="225" s="1"/>
  <c r="AB520" i="225"/>
  <c r="AB493" i="225" s="1"/>
  <c r="AA520" i="225"/>
  <c r="AA493" i="225" s="1"/>
  <c r="U520" i="225"/>
  <c r="U493" i="225" s="1"/>
  <c r="AD520" i="225"/>
  <c r="AO520" i="225" s="1"/>
  <c r="A521" i="225"/>
  <c r="A522" i="225" s="1"/>
  <c r="A523" i="225" s="1"/>
  <c r="A524" i="225" s="1"/>
  <c r="A525" i="225" s="1"/>
  <c r="A526" i="225" s="1"/>
  <c r="A527" i="225" s="1"/>
  <c r="T520" i="225"/>
  <c r="T493" i="225" s="1"/>
  <c r="AK520" i="225"/>
  <c r="AV520" i="225" s="1"/>
  <c r="AJ520" i="225"/>
  <c r="AU520" i="225" s="1"/>
  <c r="AL520" i="225"/>
  <c r="AW520" i="225" s="1"/>
  <c r="R517" i="225"/>
  <c r="Q493" i="225"/>
  <c r="R490" i="225" s="1"/>
  <c r="G608" i="225"/>
  <c r="G600" i="225"/>
  <c r="G606" i="225"/>
  <c r="G598" i="225"/>
  <c r="G605" i="225"/>
  <c r="G604" i="225"/>
  <c r="G602" i="225"/>
  <c r="G609" i="225"/>
  <c r="G601" i="225"/>
  <c r="G607" i="225"/>
  <c r="G599" i="225"/>
  <c r="G603" i="225"/>
  <c r="G591" i="225"/>
  <c r="G588" i="225"/>
  <c r="G587" i="225"/>
  <c r="G578" i="225"/>
  <c r="G577" i="225"/>
  <c r="G576" i="225"/>
  <c r="G597" i="225"/>
  <c r="G596" i="225"/>
  <c r="G595" i="225"/>
  <c r="G593" i="225"/>
  <c r="G586" i="225"/>
  <c r="G582" i="225"/>
  <c r="G581" i="225"/>
  <c r="G580" i="225"/>
  <c r="G579" i="225"/>
  <c r="G575" i="225"/>
  <c r="G592" i="225"/>
  <c r="G590" i="225"/>
  <c r="G589" i="225"/>
  <c r="G585" i="225"/>
  <c r="G583" i="225"/>
  <c r="G594" i="225"/>
  <c r="N573" i="225"/>
  <c r="A574" i="225"/>
  <c r="AS506" i="225" l="1"/>
  <c r="AR506" i="225"/>
  <c r="AQ506" i="225"/>
  <c r="AO506" i="225"/>
  <c r="AN506" i="225"/>
  <c r="S493" i="225"/>
  <c r="AN490" i="225"/>
  <c r="AD488" i="225"/>
  <c r="O730" i="225"/>
  <c r="O726" i="225" s="1"/>
  <c r="Q730" i="225"/>
  <c r="Q726" i="225" s="1"/>
  <c r="P730" i="225"/>
  <c r="P726" i="225" s="1"/>
  <c r="R730" i="225"/>
  <c r="R726" i="225" s="1"/>
  <c r="S730" i="225"/>
  <c r="S726" i="225" s="1"/>
  <c r="T730" i="225"/>
  <c r="T726" i="225" s="1"/>
  <c r="AD493" i="225"/>
  <c r="AE493" i="225"/>
  <c r="P479" i="225"/>
  <c r="P477" i="225" s="1"/>
  <c r="P468" i="225" s="1"/>
  <c r="P704" i="225"/>
  <c r="P702" i="225" s="1"/>
  <c r="O479" i="225"/>
  <c r="O477" i="225" s="1"/>
  <c r="O468" i="225" s="1"/>
  <c r="O704" i="225"/>
  <c r="O702" i="225" s="1"/>
  <c r="T479" i="225"/>
  <c r="T477" i="225" s="1"/>
  <c r="T468" i="225" s="1"/>
  <c r="S704" i="225"/>
  <c r="S702" i="225" s="1"/>
  <c r="S467" i="225"/>
  <c r="P467" i="225"/>
  <c r="P465" i="225" s="1"/>
  <c r="P462" i="225" s="1"/>
  <c r="Q452" i="225"/>
  <c r="O467" i="225"/>
  <c r="O465" i="225" s="1"/>
  <c r="O462" i="225" s="1"/>
  <c r="S452" i="225"/>
  <c r="AD452" i="225"/>
  <c r="AD450" i="225" s="1"/>
  <c r="AD445" i="225" s="1"/>
  <c r="T452" i="225"/>
  <c r="T450" i="225" s="1"/>
  <c r="T445" i="225" s="1"/>
  <c r="Q467" i="225"/>
  <c r="Q465" i="225" s="1"/>
  <c r="Q479" i="225"/>
  <c r="Q704" i="225"/>
  <c r="Q702" i="225" s="1"/>
  <c r="S479" i="225"/>
  <c r="R704" i="225"/>
  <c r="R702" i="225" s="1"/>
  <c r="AD467" i="225"/>
  <c r="AD465" i="225" s="1"/>
  <c r="AD462" i="225" s="1"/>
  <c r="AD479" i="225"/>
  <c r="AD477" i="225" s="1"/>
  <c r="AD468" i="225" s="1"/>
  <c r="T704" i="225"/>
  <c r="T702" i="225" s="1"/>
  <c r="T467" i="225"/>
  <c r="T465" i="225" s="1"/>
  <c r="T462" i="225" s="1"/>
  <c r="O452" i="225"/>
  <c r="O450" i="225" s="1"/>
  <c r="O445" i="225" s="1"/>
  <c r="P452" i="225"/>
  <c r="P450" i="225" s="1"/>
  <c r="P445" i="225" s="1"/>
  <c r="AI493" i="225"/>
  <c r="AT493" i="225" s="1"/>
  <c r="AF493" i="225"/>
  <c r="AG493" i="225"/>
  <c r="AJ527" i="225"/>
  <c r="AU527" i="225" s="1"/>
  <c r="AB527" i="225"/>
  <c r="T527" i="225"/>
  <c r="AI527" i="225"/>
  <c r="AT527" i="225" s="1"/>
  <c r="AA527" i="225"/>
  <c r="S527" i="225"/>
  <c r="AF527" i="225"/>
  <c r="V527" i="225"/>
  <c r="AE527" i="225"/>
  <c r="U527" i="225"/>
  <c r="A528" i="225"/>
  <c r="AD527" i="225"/>
  <c r="AM527" i="225"/>
  <c r="AC527" i="225"/>
  <c r="Q527" i="225"/>
  <c r="AH527" i="225"/>
  <c r="AG527" i="225"/>
  <c r="Z527" i="225"/>
  <c r="Y527" i="225"/>
  <c r="AL527" i="225"/>
  <c r="AW527" i="225" s="1"/>
  <c r="W527" i="225"/>
  <c r="AK527" i="225"/>
  <c r="AV527" i="225" s="1"/>
  <c r="X527" i="225"/>
  <c r="O527" i="225"/>
  <c r="P527" i="225"/>
  <c r="AH493" i="225"/>
  <c r="R493" i="225"/>
  <c r="AJ493" i="225"/>
  <c r="AU493" i="225" s="1"/>
  <c r="AK493" i="225"/>
  <c r="AV493" i="225" s="1"/>
  <c r="AL493" i="225"/>
  <c r="AW493" i="225" s="1"/>
  <c r="A575" i="225"/>
  <c r="A576" i="225" s="1"/>
  <c r="N574" i="225"/>
  <c r="AS493" i="225" l="1"/>
  <c r="AS527" i="225"/>
  <c r="AP527" i="225"/>
  <c r="AR527" i="225"/>
  <c r="AQ527" i="225"/>
  <c r="AO527" i="225"/>
  <c r="AQ493" i="225"/>
  <c r="AR493" i="225"/>
  <c r="AP493" i="225"/>
  <c r="AN479" i="225"/>
  <c r="AN452" i="225"/>
  <c r="AN493" i="225"/>
  <c r="AN527" i="225"/>
  <c r="AD443" i="225"/>
  <c r="AO493" i="225"/>
  <c r="AN467" i="225"/>
  <c r="S465" i="225"/>
  <c r="Q462" i="225"/>
  <c r="R462" i="225" s="1"/>
  <c r="R465" i="225"/>
  <c r="S488" i="225"/>
  <c r="AN488" i="225" s="1"/>
  <c r="Q488" i="225"/>
  <c r="T488" i="225"/>
  <c r="T443" i="225" s="1"/>
  <c r="P488" i="225"/>
  <c r="P443" i="225" s="1"/>
  <c r="O488" i="225"/>
  <c r="O443" i="225" s="1"/>
  <c r="R467" i="225"/>
  <c r="S477" i="225"/>
  <c r="Q450" i="225"/>
  <c r="R452" i="225"/>
  <c r="S450" i="225"/>
  <c r="AN450" i="225" s="1"/>
  <c r="Q477" i="225"/>
  <c r="Q468" i="225" s="1"/>
  <c r="R479" i="225"/>
  <c r="R527" i="225"/>
  <c r="AF528" i="225"/>
  <c r="X528" i="225"/>
  <c r="P528" i="225"/>
  <c r="AM528" i="225"/>
  <c r="AE528" i="225"/>
  <c r="W528" i="225"/>
  <c r="O528" i="225"/>
  <c r="AI528" i="225"/>
  <c r="AT528" i="225" s="1"/>
  <c r="AB528" i="225"/>
  <c r="AL528" i="225"/>
  <c r="AW528" i="225" s="1"/>
  <c r="AA528" i="225"/>
  <c r="Q528" i="225"/>
  <c r="A529" i="225"/>
  <c r="AK528" i="225"/>
  <c r="AV528" i="225" s="1"/>
  <c r="Z528" i="225"/>
  <c r="AJ528" i="225"/>
  <c r="AU528" i="225" s="1"/>
  <c r="Y528" i="225"/>
  <c r="T528" i="225"/>
  <c r="S528" i="225"/>
  <c r="AH528" i="225"/>
  <c r="AS528" i="225" s="1"/>
  <c r="AG528" i="225"/>
  <c r="AC528" i="225"/>
  <c r="AD528" i="225"/>
  <c r="U528" i="225"/>
  <c r="V528" i="225"/>
  <c r="A577" i="225"/>
  <c r="AR528" i="225" l="1"/>
  <c r="AQ528" i="225"/>
  <c r="AP528" i="225"/>
  <c r="AO528" i="225"/>
  <c r="AN528" i="225"/>
  <c r="AN477" i="225"/>
  <c r="S468" i="225"/>
  <c r="AN468" i="225" s="1"/>
  <c r="AN465" i="225"/>
  <c r="S462" i="225"/>
  <c r="AN462" i="225" s="1"/>
  <c r="R488" i="225"/>
  <c r="S445" i="225"/>
  <c r="R477" i="225"/>
  <c r="R468" i="225"/>
  <c r="Q445" i="225"/>
  <c r="Q443" i="225" s="1"/>
  <c r="R450" i="225"/>
  <c r="AJ529" i="225"/>
  <c r="AU529" i="225" s="1"/>
  <c r="AB529" i="225"/>
  <c r="T529" i="225"/>
  <c r="AI529" i="225"/>
  <c r="AT529" i="225" s="1"/>
  <c r="AA529" i="225"/>
  <c r="S529" i="225"/>
  <c r="AN529" i="225" s="1"/>
  <c r="AM529" i="225"/>
  <c r="AE529" i="225"/>
  <c r="AP529" i="225" s="1"/>
  <c r="W529" i="225"/>
  <c r="O529" i="225"/>
  <c r="AD529" i="225"/>
  <c r="AO529" i="225" s="1"/>
  <c r="Q529" i="225"/>
  <c r="AC529" i="225"/>
  <c r="P529" i="225"/>
  <c r="Z529" i="225"/>
  <c r="A530" i="225"/>
  <c r="A531" i="225" s="1"/>
  <c r="AL529" i="225"/>
  <c r="AW529" i="225" s="1"/>
  <c r="Y529" i="225"/>
  <c r="AG529" i="225"/>
  <c r="AR529" i="225" s="1"/>
  <c r="AF529" i="225"/>
  <c r="AQ529" i="225" s="1"/>
  <c r="X529" i="225"/>
  <c r="V529" i="225"/>
  <c r="U529" i="225"/>
  <c r="AK529" i="225"/>
  <c r="AV529" i="225" s="1"/>
  <c r="AH529" i="225"/>
  <c r="AS529" i="225" s="1"/>
  <c r="R528" i="225"/>
  <c r="A578" i="225"/>
  <c r="A579" i="225" s="1"/>
  <c r="G8" i="225"/>
  <c r="N3" i="225"/>
  <c r="M3" i="225"/>
  <c r="L3" i="225"/>
  <c r="K3" i="225"/>
  <c r="G3" i="225"/>
  <c r="J3" i="225" s="1"/>
  <c r="AN445" i="225" l="1"/>
  <c r="S443" i="225"/>
  <c r="AN443" i="225" s="1"/>
  <c r="AG531" i="225"/>
  <c r="Y531" i="225"/>
  <c r="P531" i="225"/>
  <c r="AB531" i="225"/>
  <c r="Z531" i="225"/>
  <c r="O531" i="225"/>
  <c r="AD531" i="225"/>
  <c r="AM531" i="225"/>
  <c r="AI531" i="225"/>
  <c r="AC531" i="225"/>
  <c r="V531" i="225"/>
  <c r="X531" i="225"/>
  <c r="W531" i="225"/>
  <c r="AE531" i="225"/>
  <c r="S531" i="225"/>
  <c r="T531" i="225"/>
  <c r="AJ531" i="225"/>
  <c r="AF531" i="225"/>
  <c r="Q531" i="225"/>
  <c r="AK531" i="225"/>
  <c r="AH531" i="225"/>
  <c r="AA531" i="225"/>
  <c r="AL531" i="225"/>
  <c r="U531" i="225"/>
  <c r="A532" i="225"/>
  <c r="R445" i="225"/>
  <c r="R529" i="225"/>
  <c r="A580" i="225"/>
  <c r="L388" i="225"/>
  <c r="L77" i="225"/>
  <c r="L361" i="225"/>
  <c r="L184" i="225"/>
  <c r="L64" i="225"/>
  <c r="L290" i="225"/>
  <c r="L405" i="225"/>
  <c r="L399" i="225"/>
  <c r="L98" i="225"/>
  <c r="L343" i="225"/>
  <c r="L55" i="225"/>
  <c r="L301" i="225"/>
  <c r="L155" i="225"/>
  <c r="L47" i="225"/>
  <c r="L442" i="225"/>
  <c r="L238" i="225"/>
  <c r="L137" i="225"/>
  <c r="L210" i="225"/>
  <c r="L201" i="225"/>
  <c r="L635" i="225"/>
  <c r="A400" i="225"/>
  <c r="O400" i="225" s="1"/>
  <c r="AL532" i="225" l="1"/>
  <c r="AW532" i="225" s="1"/>
  <c r="V532" i="225"/>
  <c r="AD532" i="225"/>
  <c r="AO532" i="225" s="1"/>
  <c r="S532" i="225"/>
  <c r="AN532" i="225" s="1"/>
  <c r="Y532" i="225"/>
  <c r="AK532" i="225"/>
  <c r="AV532" i="225" s="1"/>
  <c r="AJ532" i="225"/>
  <c r="AU532" i="225" s="1"/>
  <c r="AH532" i="225"/>
  <c r="AS532" i="225" s="1"/>
  <c r="AC532" i="225"/>
  <c r="AF532" i="225"/>
  <c r="AQ532" i="225" s="1"/>
  <c r="Z532" i="225"/>
  <c r="AB532" i="225"/>
  <c r="P532" i="225"/>
  <c r="AG532" i="225"/>
  <c r="AR532" i="225" s="1"/>
  <c r="AE532" i="225"/>
  <c r="AP532" i="225" s="1"/>
  <c r="AI532" i="225"/>
  <c r="AT532" i="225" s="1"/>
  <c r="O532" i="225"/>
  <c r="Q532" i="225"/>
  <c r="W532" i="225"/>
  <c r="T532" i="225"/>
  <c r="AM532" i="225"/>
  <c r="U532" i="225"/>
  <c r="X532" i="225"/>
  <c r="AA532" i="225"/>
  <c r="AW531" i="225"/>
  <c r="AT531" i="225"/>
  <c r="AO531" i="225"/>
  <c r="AP531" i="225"/>
  <c r="AR531" i="225"/>
  <c r="AQ531" i="225"/>
  <c r="AN531" i="225"/>
  <c r="AS531" i="225"/>
  <c r="AU531" i="225"/>
  <c r="R531" i="225"/>
  <c r="AV531" i="225"/>
  <c r="A533" i="225"/>
  <c r="R443" i="225"/>
  <c r="V400" i="225"/>
  <c r="A581" i="225"/>
  <c r="A534" i="225" l="1"/>
  <c r="A535" i="225" s="1"/>
  <c r="A536" i="225" s="1"/>
  <c r="A537" i="225" s="1"/>
  <c r="S533" i="225"/>
  <c r="AN533" i="225" s="1"/>
  <c r="AA533" i="225"/>
  <c r="AA530" i="225" s="1"/>
  <c r="AI533" i="225"/>
  <c r="AT533" i="225" s="1"/>
  <c r="O533" i="225"/>
  <c r="O530" i="225" s="1"/>
  <c r="O541" i="225" s="1"/>
  <c r="O540" i="225" s="1"/>
  <c r="V533" i="225"/>
  <c r="V530" i="225" s="1"/>
  <c r="AM533" i="225"/>
  <c r="AM530" i="225" s="1"/>
  <c r="Y533" i="225"/>
  <c r="Y530" i="225" s="1"/>
  <c r="AF533" i="225"/>
  <c r="AQ533" i="225" s="1"/>
  <c r="AK533" i="225"/>
  <c r="AV533" i="225" s="1"/>
  <c r="T533" i="225"/>
  <c r="T530" i="225" s="1"/>
  <c r="AJ533" i="225"/>
  <c r="AU533" i="225" s="1"/>
  <c r="Q533" i="225"/>
  <c r="W533" i="225"/>
  <c r="W530" i="225" s="1"/>
  <c r="AB533" i="225"/>
  <c r="AB530" i="225" s="1"/>
  <c r="P533" i="225"/>
  <c r="P530" i="225" s="1"/>
  <c r="P541" i="225" s="1"/>
  <c r="P550" i="225" s="1"/>
  <c r="U533" i="225"/>
  <c r="U530" i="225" s="1"/>
  <c r="AD533" i="225"/>
  <c r="AO533" i="225" s="1"/>
  <c r="AL533" i="225"/>
  <c r="AW533" i="225" s="1"/>
  <c r="AG533" i="225"/>
  <c r="AR533" i="225" s="1"/>
  <c r="Z533" i="225"/>
  <c r="Z530" i="225" s="1"/>
  <c r="X533" i="225"/>
  <c r="X530" i="225" s="1"/>
  <c r="AE533" i="225"/>
  <c r="AP533" i="225" s="1"/>
  <c r="AH533" i="225"/>
  <c r="AS533" i="225" s="1"/>
  <c r="AC533" i="225"/>
  <c r="AC530" i="225" s="1"/>
  <c r="R532" i="225"/>
  <c r="A582" i="225"/>
  <c r="A583" i="225" s="1"/>
  <c r="A584" i="225" s="1"/>
  <c r="W94" i="225"/>
  <c r="V94" i="225"/>
  <c r="W93" i="225"/>
  <c r="V93" i="225"/>
  <c r="W92" i="225"/>
  <c r="V92" i="225"/>
  <c r="W91" i="225"/>
  <c r="V91" i="225"/>
  <c r="W90" i="225"/>
  <c r="V90" i="225"/>
  <c r="W89" i="225"/>
  <c r="V89" i="225"/>
  <c r="W88" i="225"/>
  <c r="V88" i="225"/>
  <c r="W87" i="225"/>
  <c r="V87" i="225"/>
  <c r="W85" i="225"/>
  <c r="V85" i="225"/>
  <c r="W84" i="225"/>
  <c r="V84" i="225"/>
  <c r="W82" i="225"/>
  <c r="V82" i="225"/>
  <c r="W81" i="225"/>
  <c r="V81" i="225"/>
  <c r="W80" i="225"/>
  <c r="V80" i="225"/>
  <c r="W79" i="225"/>
  <c r="V79" i="225"/>
  <c r="A79" i="225"/>
  <c r="A80" i="225" s="1"/>
  <c r="A81" i="225" s="1"/>
  <c r="A82" i="225" s="1"/>
  <c r="A83" i="225" s="1"/>
  <c r="A84" i="225" s="1"/>
  <c r="A85" i="225" s="1"/>
  <c r="A86" i="225" s="1"/>
  <c r="A87" i="225" s="1"/>
  <c r="A88" i="225" s="1"/>
  <c r="A89" i="225" s="1"/>
  <c r="A90" i="225" s="1"/>
  <c r="A91" i="225" s="1"/>
  <c r="A92" i="225" s="1"/>
  <c r="A93" i="225" s="1"/>
  <c r="A94" i="225" s="1"/>
  <c r="T536" i="225" l="1"/>
  <c r="AD536" i="225"/>
  <c r="AI530" i="225"/>
  <c r="AT530" i="225" s="1"/>
  <c r="AF530" i="225"/>
  <c r="AQ530" i="225" s="1"/>
  <c r="AE530" i="225"/>
  <c r="AP530" i="225" s="1"/>
  <c r="AJ530" i="225"/>
  <c r="AU530" i="225" s="1"/>
  <c r="AK530" i="225"/>
  <c r="AV530" i="225" s="1"/>
  <c r="R533" i="225"/>
  <c r="S530" i="225"/>
  <c r="S541" i="225" s="1"/>
  <c r="AH530" i="225"/>
  <c r="AS530" i="225" s="1"/>
  <c r="P540" i="225"/>
  <c r="O550" i="225"/>
  <c r="AL530" i="225"/>
  <c r="AW530" i="225" s="1"/>
  <c r="AG530" i="225"/>
  <c r="AR530" i="225" s="1"/>
  <c r="Q530" i="225"/>
  <c r="R530" i="225" s="1"/>
  <c r="AD530" i="225"/>
  <c r="AO530" i="225" s="1"/>
  <c r="AD537" i="225"/>
  <c r="T537" i="225"/>
  <c r="A538" i="225"/>
  <c r="A585" i="225"/>
  <c r="A586" i="225" s="1"/>
  <c r="A587" i="225" s="1"/>
  <c r="A588" i="225" s="1"/>
  <c r="A589" i="225" s="1"/>
  <c r="Q541" i="225" l="1"/>
  <c r="R541" i="225" s="1"/>
  <c r="R550" i="225" s="1"/>
  <c r="AN530" i="225"/>
  <c r="T538" i="225"/>
  <c r="T541" i="225" s="1"/>
  <c r="A539" i="225"/>
  <c r="A540" i="225" s="1"/>
  <c r="A541" i="225" s="1"/>
  <c r="A542" i="225" s="1"/>
  <c r="AD542" i="225" s="1"/>
  <c r="AD538" i="225"/>
  <c r="AD541" i="225" s="1"/>
  <c r="AN541" i="225" s="1"/>
  <c r="S540" i="225"/>
  <c r="S550" i="225"/>
  <c r="A590" i="225"/>
  <c r="A591" i="225" s="1"/>
  <c r="A592" i="225" s="1"/>
  <c r="A593" i="225" s="1"/>
  <c r="A594" i="225" s="1"/>
  <c r="A595" i="225" s="1"/>
  <c r="A631" i="225"/>
  <c r="Q540" i="225" l="1"/>
  <c r="R540" i="225" s="1"/>
  <c r="Q550" i="225"/>
  <c r="AD540" i="225"/>
  <c r="A543" i="225"/>
  <c r="AD543" i="225" s="1"/>
  <c r="T540" i="225"/>
  <c r="T550" i="225"/>
  <c r="A596" i="225"/>
  <c r="A597" i="225" s="1"/>
  <c r="A598" i="225" s="1"/>
  <c r="A599" i="225" s="1"/>
  <c r="A600" i="225" s="1"/>
  <c r="A601" i="225" s="1"/>
  <c r="AL311" i="225"/>
  <c r="AK311" i="225"/>
  <c r="AJ311" i="225"/>
  <c r="AI311" i="225"/>
  <c r="AH311" i="225"/>
  <c r="AG311" i="225"/>
  <c r="AF311" i="225"/>
  <c r="AE311" i="225"/>
  <c r="AD311" i="225"/>
  <c r="AC311" i="225"/>
  <c r="AB311" i="225"/>
  <c r="AA311" i="225"/>
  <c r="Z311" i="225"/>
  <c r="Y311" i="225"/>
  <c r="X311" i="225"/>
  <c r="W311" i="225"/>
  <c r="V311" i="225"/>
  <c r="U311" i="225"/>
  <c r="T311" i="225"/>
  <c r="S311" i="225"/>
  <c r="R311" i="225"/>
  <c r="Q311" i="225"/>
  <c r="P311" i="225"/>
  <c r="O311" i="225"/>
  <c r="AL308" i="225"/>
  <c r="AK308" i="225"/>
  <c r="AJ308" i="225"/>
  <c r="AI308" i="225"/>
  <c r="AH308" i="225"/>
  <c r="AG308" i="225"/>
  <c r="AF308" i="225"/>
  <c r="AE308" i="225"/>
  <c r="AD308" i="225"/>
  <c r="AC308" i="225"/>
  <c r="AB308" i="225"/>
  <c r="AA308" i="225"/>
  <c r="Z308" i="225"/>
  <c r="Y308" i="225"/>
  <c r="X308" i="225"/>
  <c r="W308" i="225"/>
  <c r="V308" i="225"/>
  <c r="U308" i="225"/>
  <c r="T308" i="225"/>
  <c r="S308" i="225"/>
  <c r="R308" i="225"/>
  <c r="Q308" i="225"/>
  <c r="P308" i="225"/>
  <c r="O308" i="225"/>
  <c r="AL305" i="225"/>
  <c r="AK305" i="225"/>
  <c r="AJ305" i="225"/>
  <c r="AI305" i="225"/>
  <c r="AH305" i="225"/>
  <c r="AG305" i="225"/>
  <c r="AF305" i="225"/>
  <c r="AE305" i="225"/>
  <c r="AD305" i="225"/>
  <c r="AC305" i="225"/>
  <c r="AB305" i="225"/>
  <c r="AA305" i="225"/>
  <c r="Z305" i="225"/>
  <c r="Y305" i="225"/>
  <c r="X305" i="225"/>
  <c r="W305" i="225"/>
  <c r="V305" i="225"/>
  <c r="U305" i="225"/>
  <c r="T305" i="225"/>
  <c r="S305" i="225"/>
  <c r="R305" i="225"/>
  <c r="Q305" i="225"/>
  <c r="P305" i="225"/>
  <c r="O305" i="225"/>
  <c r="AL302" i="225"/>
  <c r="AL301" i="225" s="1"/>
  <c r="AK302" i="225"/>
  <c r="AJ302" i="225"/>
  <c r="AJ301" i="225" s="1"/>
  <c r="AI302" i="225"/>
  <c r="AH302" i="225"/>
  <c r="AG302" i="225"/>
  <c r="AF302" i="225"/>
  <c r="AF301" i="225" s="1"/>
  <c r="AE302" i="225"/>
  <c r="AD302" i="225"/>
  <c r="AD301" i="225" s="1"/>
  <c r="AC302" i="225"/>
  <c r="AB302" i="225"/>
  <c r="AB301" i="225" s="1"/>
  <c r="AA302" i="225"/>
  <c r="AA301" i="225" s="1"/>
  <c r="Z302" i="225"/>
  <c r="Z301" i="225" s="1"/>
  <c r="Y302" i="225"/>
  <c r="Y301" i="225" s="1"/>
  <c r="X302" i="225"/>
  <c r="W302" i="225"/>
  <c r="V302" i="225"/>
  <c r="V301" i="225" s="1"/>
  <c r="U302" i="225"/>
  <c r="U301" i="225" s="1"/>
  <c r="T302" i="225"/>
  <c r="S302" i="225"/>
  <c r="S301" i="225" s="1"/>
  <c r="R302" i="225"/>
  <c r="R301" i="225" s="1"/>
  <c r="Q302" i="225"/>
  <c r="Q301" i="225" s="1"/>
  <c r="P302" i="225"/>
  <c r="P301" i="225" s="1"/>
  <c r="O302" i="225"/>
  <c r="O301" i="225" s="1"/>
  <c r="A636" i="225"/>
  <c r="AP618" i="225"/>
  <c r="AO618" i="225"/>
  <c r="AM618" i="225"/>
  <c r="AL618" i="225"/>
  <c r="AJ618" i="225"/>
  <c r="AI618" i="225"/>
  <c r="AG618" i="225"/>
  <c r="AF618" i="225"/>
  <c r="AD618" i="225"/>
  <c r="AC618" i="225"/>
  <c r="AA618" i="225"/>
  <c r="Z618" i="225"/>
  <c r="X618" i="225"/>
  <c r="W618" i="225"/>
  <c r="U618" i="225"/>
  <c r="T618" i="225"/>
  <c r="R618" i="225"/>
  <c r="Q618" i="225"/>
  <c r="O618" i="225"/>
  <c r="N618" i="225"/>
  <c r="A613" i="225"/>
  <c r="N612" i="225"/>
  <c r="AI301" i="225" l="1"/>
  <c r="X301" i="225"/>
  <c r="W301" i="225"/>
  <c r="AC301" i="225"/>
  <c r="AK301" i="225"/>
  <c r="AG301" i="225"/>
  <c r="T301" i="225"/>
  <c r="AH301" i="225"/>
  <c r="AE301" i="225"/>
  <c r="T694" i="225"/>
  <c r="T690" i="225"/>
  <c r="T686" i="225"/>
  <c r="T682" i="225"/>
  <c r="N651" i="225"/>
  <c r="N656" i="225"/>
  <c r="N655" i="225"/>
  <c r="N649" i="225"/>
  <c r="N657" i="225"/>
  <c r="N653" i="225"/>
  <c r="N652" i="225"/>
  <c r="N650" i="225"/>
  <c r="N654" i="225"/>
  <c r="Q651" i="225"/>
  <c r="Q657" i="225"/>
  <c r="Q655" i="225"/>
  <c r="Q656" i="225"/>
  <c r="Q650" i="225"/>
  <c r="Q653" i="225"/>
  <c r="Q654" i="225"/>
  <c r="Q648" i="225"/>
  <c r="Q652" i="225"/>
  <c r="Q649" i="225"/>
  <c r="AM589" i="225"/>
  <c r="M648" i="225"/>
  <c r="A637" i="225"/>
  <c r="P636" i="225"/>
  <c r="N636" i="225"/>
  <c r="M636" i="225"/>
  <c r="Q636" i="225"/>
  <c r="A544" i="225"/>
  <c r="A545" i="225" s="1"/>
  <c r="A546" i="225" s="1"/>
  <c r="A547" i="225" s="1"/>
  <c r="A548" i="225" s="1"/>
  <c r="A549" i="225" s="1"/>
  <c r="A550" i="225" s="1"/>
  <c r="A551" i="225" s="1"/>
  <c r="A552" i="225" s="1"/>
  <c r="A553" i="225" s="1"/>
  <c r="AD550" i="225"/>
  <c r="R686" i="225"/>
  <c r="Q694" i="225"/>
  <c r="P690" i="225"/>
  <c r="O686" i="225"/>
  <c r="S686" i="225"/>
  <c r="Q682" i="225"/>
  <c r="S682" i="225"/>
  <c r="R694" i="225"/>
  <c r="O694" i="225"/>
  <c r="S694" i="225"/>
  <c r="Q690" i="225"/>
  <c r="P686" i="225"/>
  <c r="O682" i="225"/>
  <c r="R690" i="225"/>
  <c r="P694" i="225"/>
  <c r="O690" i="225"/>
  <c r="P682" i="225"/>
  <c r="R682" i="225"/>
  <c r="S690" i="225"/>
  <c r="Q686" i="225"/>
  <c r="AH444" i="225"/>
  <c r="AI444" i="225"/>
  <c r="AJ444" i="225"/>
  <c r="AB444" i="225"/>
  <c r="Y444" i="225"/>
  <c r="AE444" i="225"/>
  <c r="AE443" i="225" s="1"/>
  <c r="U444" i="225"/>
  <c r="U443" i="225" s="1"/>
  <c r="AK444" i="225"/>
  <c r="AL444" i="225"/>
  <c r="W444" i="225"/>
  <c r="AM444" i="225"/>
  <c r="AA444" i="225"/>
  <c r="V444" i="225"/>
  <c r="AC444" i="225"/>
  <c r="AG444" i="225"/>
  <c r="AF444" i="225"/>
  <c r="X444" i="225"/>
  <c r="Z444" i="225"/>
  <c r="A602" i="225"/>
  <c r="A603" i="225" s="1"/>
  <c r="A604" i="225" s="1"/>
  <c r="A605" i="225" s="1"/>
  <c r="A606" i="225" s="1"/>
  <c r="A607" i="225" s="1"/>
  <c r="A614" i="225"/>
  <c r="N613" i="225"/>
  <c r="AD579" i="225" l="1"/>
  <c r="Q583" i="225"/>
  <c r="S583" i="225" s="1"/>
  <c r="AM583" i="225"/>
  <c r="U583" i="225"/>
  <c r="N583" i="225"/>
  <c r="P583" i="225" s="1"/>
  <c r="AG579" i="225"/>
  <c r="AL583" i="225"/>
  <c r="AN583" i="225" s="1"/>
  <c r="AL579" i="225"/>
  <c r="AN579" i="225" s="1"/>
  <c r="AO583" i="225"/>
  <c r="AQ583" i="225" s="1"/>
  <c r="Z579" i="225"/>
  <c r="AB579" i="225" s="1"/>
  <c r="AI583" i="225"/>
  <c r="AK583" i="225" s="1"/>
  <c r="O583" i="225"/>
  <c r="R579" i="225"/>
  <c r="T583" i="225"/>
  <c r="V583" i="225" s="1"/>
  <c r="Q579" i="225"/>
  <c r="S579" i="225" s="1"/>
  <c r="AA583" i="225"/>
  <c r="T579" i="225"/>
  <c r="V579" i="225" s="1"/>
  <c r="Z583" i="225"/>
  <c r="AB583" i="225" s="1"/>
  <c r="X579" i="225"/>
  <c r="AD583" i="225"/>
  <c r="AC579" i="225"/>
  <c r="AE579" i="225" s="1"/>
  <c r="AF579" i="225"/>
  <c r="AH579" i="225" s="1"/>
  <c r="AP579" i="225"/>
  <c r="AJ579" i="225"/>
  <c r="W583" i="225"/>
  <c r="Y583" i="225" s="1"/>
  <c r="AO579" i="225"/>
  <c r="AQ579" i="225" s="1"/>
  <c r="AF583" i="225"/>
  <c r="AH583" i="225" s="1"/>
  <c r="X583" i="225"/>
  <c r="W579" i="225"/>
  <c r="Y579" i="225" s="1"/>
  <c r="R583" i="225"/>
  <c r="AA579" i="225"/>
  <c r="AG583" i="225"/>
  <c r="U579" i="225"/>
  <c r="AJ583" i="225"/>
  <c r="AI579" i="225"/>
  <c r="AK579" i="225" s="1"/>
  <c r="AC583" i="225"/>
  <c r="AE583" i="225" s="1"/>
  <c r="AM579" i="225"/>
  <c r="AP583" i="225"/>
  <c r="Q595" i="225"/>
  <c r="S595" i="225" s="1"/>
  <c r="AP595" i="225"/>
  <c r="AP593" i="225" s="1"/>
  <c r="X601" i="225"/>
  <c r="X599" i="225" s="1"/>
  <c r="AJ589" i="225"/>
  <c r="AJ587" i="225" s="1"/>
  <c r="AL601" i="225"/>
  <c r="AN601" i="225" s="1"/>
  <c r="Q589" i="225"/>
  <c r="Q587" i="225" s="1"/>
  <c r="S587" i="225" s="1"/>
  <c r="AI601" i="225"/>
  <c r="AK601" i="225" s="1"/>
  <c r="AD601" i="225"/>
  <c r="AD599" i="225" s="1"/>
  <c r="W595" i="225"/>
  <c r="Y595" i="225" s="1"/>
  <c r="Z595" i="225"/>
  <c r="AB595" i="225" s="1"/>
  <c r="X589" i="225"/>
  <c r="X587" i="225" s="1"/>
  <c r="AA589" i="225"/>
  <c r="AA587" i="225" s="1"/>
  <c r="N601" i="225"/>
  <c r="P601" i="225" s="1"/>
  <c r="O601" i="225"/>
  <c r="O599" i="225" s="1"/>
  <c r="AF601" i="225"/>
  <c r="AH601" i="225" s="1"/>
  <c r="AJ595" i="225"/>
  <c r="AJ593" i="225" s="1"/>
  <c r="AL595" i="225"/>
  <c r="AN595" i="225" s="1"/>
  <c r="AF595" i="225"/>
  <c r="AH595" i="225" s="1"/>
  <c r="U589" i="225"/>
  <c r="U587" i="225" s="1"/>
  <c r="AP589" i="225"/>
  <c r="AP587" i="225" s="1"/>
  <c r="U601" i="225"/>
  <c r="U599" i="225" s="1"/>
  <c r="Z601" i="225"/>
  <c r="AB601" i="225" s="1"/>
  <c r="R601" i="225"/>
  <c r="R599" i="225" s="1"/>
  <c r="R595" i="225"/>
  <c r="R593" i="225" s="1"/>
  <c r="AM595" i="225"/>
  <c r="AM593" i="225" s="1"/>
  <c r="O595" i="225"/>
  <c r="O593" i="225" s="1"/>
  <c r="T589" i="225"/>
  <c r="V589" i="225" s="1"/>
  <c r="W589" i="225"/>
  <c r="W587" i="225" s="1"/>
  <c r="Y587" i="225" s="1"/>
  <c r="AG601" i="225"/>
  <c r="AG599" i="225" s="1"/>
  <c r="AJ601" i="225"/>
  <c r="AJ599" i="225" s="1"/>
  <c r="AC601" i="225"/>
  <c r="AE601" i="225" s="1"/>
  <c r="AO595" i="225"/>
  <c r="AO593" i="225" s="1"/>
  <c r="AQ593" i="225" s="1"/>
  <c r="AD595" i="225"/>
  <c r="AD593" i="225" s="1"/>
  <c r="U595" i="225"/>
  <c r="U593" i="225" s="1"/>
  <c r="R589" i="225"/>
  <c r="R587" i="225" s="1"/>
  <c r="AP601" i="225"/>
  <c r="AP599" i="225" s="1"/>
  <c r="T601" i="225"/>
  <c r="V601" i="225" s="1"/>
  <c r="AM601" i="225"/>
  <c r="AM599" i="225" s="1"/>
  <c r="AA595" i="225"/>
  <c r="AA593" i="225" s="1"/>
  <c r="N595" i="225"/>
  <c r="P595" i="225" s="1"/>
  <c r="AC589" i="225"/>
  <c r="AC587" i="225" s="1"/>
  <c r="AE587" i="225" s="1"/>
  <c r="AG589" i="225"/>
  <c r="AG587" i="225" s="1"/>
  <c r="Z589" i="225"/>
  <c r="AB589" i="225" s="1"/>
  <c r="W601" i="225"/>
  <c r="Y601" i="225" s="1"/>
  <c r="Q601" i="225"/>
  <c r="S601" i="225" s="1"/>
  <c r="AG595" i="225"/>
  <c r="AG593" i="225" s="1"/>
  <c r="AC595" i="225"/>
  <c r="AE595" i="225" s="1"/>
  <c r="AF589" i="225"/>
  <c r="AF587" i="225" s="1"/>
  <c r="AH587" i="225" s="1"/>
  <c r="AD589" i="225"/>
  <c r="AD587" i="225" s="1"/>
  <c r="AI589" i="225"/>
  <c r="AI587" i="225" s="1"/>
  <c r="AK587" i="225" s="1"/>
  <c r="AO601" i="225"/>
  <c r="AO599" i="225" s="1"/>
  <c r="AQ599" i="225" s="1"/>
  <c r="AA601" i="225"/>
  <c r="AA599" i="225" s="1"/>
  <c r="T595" i="225"/>
  <c r="V595" i="225" s="1"/>
  <c r="AI595" i="225"/>
  <c r="AK595" i="225" s="1"/>
  <c r="AO589" i="225"/>
  <c r="AO587" i="225" s="1"/>
  <c r="AQ587" i="225" s="1"/>
  <c r="AL589" i="225"/>
  <c r="AL587" i="225" s="1"/>
  <c r="AN587" i="225" s="1"/>
  <c r="X595" i="225"/>
  <c r="X593" i="225" s="1"/>
  <c r="AP607" i="225"/>
  <c r="AP605" i="225" s="1"/>
  <c r="AF607" i="225"/>
  <c r="AH607" i="225" s="1"/>
  <c r="T607" i="225"/>
  <c r="V607" i="225" s="1"/>
  <c r="AO607" i="225"/>
  <c r="AD607" i="225"/>
  <c r="AD605" i="225" s="1"/>
  <c r="U607" i="225"/>
  <c r="U605" i="225" s="1"/>
  <c r="AM607" i="225"/>
  <c r="AM605" i="225" s="1"/>
  <c r="AC607" i="225"/>
  <c r="AE607" i="225" s="1"/>
  <c r="R607" i="225"/>
  <c r="R605" i="225" s="1"/>
  <c r="AG607" i="225"/>
  <c r="AG605" i="225" s="1"/>
  <c r="AL607" i="225"/>
  <c r="AN607" i="225" s="1"/>
  <c r="AA607" i="225"/>
  <c r="AA605" i="225" s="1"/>
  <c r="Q607" i="225"/>
  <c r="S607" i="225" s="1"/>
  <c r="AJ607" i="225"/>
  <c r="AJ605" i="225" s="1"/>
  <c r="Z607" i="225"/>
  <c r="AB607" i="225" s="1"/>
  <c r="O607" i="225"/>
  <c r="O605" i="225" s="1"/>
  <c r="AI607" i="225"/>
  <c r="AK607" i="225" s="1"/>
  <c r="X607" i="225"/>
  <c r="X605" i="225" s="1"/>
  <c r="W607" i="225"/>
  <c r="Y607" i="225" s="1"/>
  <c r="N607" i="225"/>
  <c r="P607" i="225" s="1"/>
  <c r="AJ581" i="225"/>
  <c r="U580" i="225"/>
  <c r="U582" i="225" s="1"/>
  <c r="AP443" i="225"/>
  <c r="AO443" i="225"/>
  <c r="AC581" i="225"/>
  <c r="AE581" i="225" s="1"/>
  <c r="W576" i="225"/>
  <c r="W578" i="225" s="1"/>
  <c r="O589" i="225"/>
  <c r="O587" i="225" s="1"/>
  <c r="W581" i="225"/>
  <c r="Y581" i="225" s="1"/>
  <c r="AL577" i="225"/>
  <c r="AN577" i="225" s="1"/>
  <c r="N581" i="225"/>
  <c r="P581" i="225" s="1"/>
  <c r="AD577" i="225"/>
  <c r="AM587" i="225"/>
  <c r="T580" i="225"/>
  <c r="T582" i="225" s="1"/>
  <c r="Z577" i="225"/>
  <c r="AB577" i="225" s="1"/>
  <c r="N580" i="225"/>
  <c r="N582" i="225" s="1"/>
  <c r="AL576" i="225"/>
  <c r="AL578" i="225" s="1"/>
  <c r="AL581" i="225"/>
  <c r="AN581" i="225" s="1"/>
  <c r="Q580" i="225"/>
  <c r="S580" i="225" s="1"/>
  <c r="U576" i="225"/>
  <c r="U578" i="225" s="1"/>
  <c r="AI581" i="225"/>
  <c r="AK581" i="225" s="1"/>
  <c r="AF577" i="225"/>
  <c r="AH577" i="225" s="1"/>
  <c r="Q576" i="225"/>
  <c r="S576" i="225" s="1"/>
  <c r="AA576" i="225"/>
  <c r="AA578" i="225" s="1"/>
  <c r="R581" i="225"/>
  <c r="X580" i="225"/>
  <c r="X582" i="225" s="1"/>
  <c r="AD576" i="225"/>
  <c r="AD578" i="225" s="1"/>
  <c r="AN550" i="225"/>
  <c r="M649" i="225"/>
  <c r="W577" i="225"/>
  <c r="Y577" i="225" s="1"/>
  <c r="AG576" i="225"/>
  <c r="AG578" i="225" s="1"/>
  <c r="O576" i="225"/>
  <c r="O578" i="225" s="1"/>
  <c r="Z581" i="225"/>
  <c r="AB581" i="225" s="1"/>
  <c r="U577" i="225"/>
  <c r="AC576" i="225"/>
  <c r="AC578" i="225" s="1"/>
  <c r="N589" i="225"/>
  <c r="N587" i="225" s="1"/>
  <c r="P587" i="225" s="1"/>
  <c r="AF581" i="225"/>
  <c r="AH581" i="225" s="1"/>
  <c r="AM581" i="225"/>
  <c r="AO580" i="225"/>
  <c r="AO582" i="225" s="1"/>
  <c r="AG580" i="225"/>
  <c r="AG582" i="225" s="1"/>
  <c r="AI580" i="225"/>
  <c r="AI582" i="225" s="1"/>
  <c r="AI577" i="225"/>
  <c r="AK577" i="225" s="1"/>
  <c r="O577" i="225"/>
  <c r="Q577" i="225"/>
  <c r="S577" i="225" s="1"/>
  <c r="AO576" i="225"/>
  <c r="AO578" i="225" s="1"/>
  <c r="AM576" i="225"/>
  <c r="AM578" i="225" s="1"/>
  <c r="U581" i="225"/>
  <c r="AP581" i="225"/>
  <c r="AL580" i="225"/>
  <c r="AL582" i="225" s="1"/>
  <c r="AD580" i="225"/>
  <c r="AD582" i="225" s="1"/>
  <c r="AA580" i="225"/>
  <c r="AA582" i="225" s="1"/>
  <c r="O579" i="225"/>
  <c r="AG577" i="225"/>
  <c r="R577" i="225"/>
  <c r="AM577" i="225"/>
  <c r="T576" i="225"/>
  <c r="T578" i="225" s="1"/>
  <c r="AJ576" i="225"/>
  <c r="AJ578" i="225" s="1"/>
  <c r="AD581" i="225"/>
  <c r="W580" i="225"/>
  <c r="Y580" i="225" s="1"/>
  <c r="T577" i="225"/>
  <c r="V577" i="225" s="1"/>
  <c r="AI576" i="225"/>
  <c r="AI578" i="225" s="1"/>
  <c r="AA581" i="225"/>
  <c r="AO581" i="225"/>
  <c r="AQ581" i="225" s="1"/>
  <c r="T581" i="225"/>
  <c r="V581" i="225" s="1"/>
  <c r="Z580" i="225"/>
  <c r="AB580" i="225" s="1"/>
  <c r="AP577" i="225"/>
  <c r="AF576" i="225"/>
  <c r="AF578" i="225" s="1"/>
  <c r="Q581" i="225"/>
  <c r="S581" i="225" s="1"/>
  <c r="AJ580" i="225"/>
  <c r="AJ582" i="225" s="1"/>
  <c r="N579" i="225"/>
  <c r="P579" i="225" s="1"/>
  <c r="Z576" i="225"/>
  <c r="Z578" i="225" s="1"/>
  <c r="O581" i="225"/>
  <c r="AF580" i="225"/>
  <c r="AF582" i="225" s="1"/>
  <c r="AP580" i="225"/>
  <c r="AP582" i="225" s="1"/>
  <c r="AC580" i="225"/>
  <c r="AC582" i="225" s="1"/>
  <c r="N577" i="225"/>
  <c r="P577" i="225" s="1"/>
  <c r="AJ577" i="225"/>
  <c r="AA577" i="225"/>
  <c r="X576" i="225"/>
  <c r="X578" i="225" s="1"/>
  <c r="N576" i="225"/>
  <c r="N578" i="225" s="1"/>
  <c r="X581" i="225"/>
  <c r="AG581" i="225"/>
  <c r="R580" i="225"/>
  <c r="R582" i="225" s="1"/>
  <c r="O580" i="225"/>
  <c r="O582" i="225" s="1"/>
  <c r="AM580" i="225"/>
  <c r="AM582" i="225" s="1"/>
  <c r="AO577" i="225"/>
  <c r="AQ577" i="225" s="1"/>
  <c r="X577" i="225"/>
  <c r="AC577" i="225"/>
  <c r="AE577" i="225" s="1"/>
  <c r="R576" i="225"/>
  <c r="R578" i="225" s="1"/>
  <c r="AP576" i="225"/>
  <c r="AP578" i="225" s="1"/>
  <c r="A638" i="225"/>
  <c r="M637" i="225"/>
  <c r="Q637" i="225"/>
  <c r="P637" i="225"/>
  <c r="N637" i="225"/>
  <c r="A554" i="225"/>
  <c r="A555" i="225" s="1"/>
  <c r="A556" i="225" s="1"/>
  <c r="A557" i="225" s="1"/>
  <c r="A558" i="225" s="1"/>
  <c r="A559" i="225" s="1"/>
  <c r="A560" i="225" s="1"/>
  <c r="A561" i="225" s="1"/>
  <c r="AL553" i="225"/>
  <c r="S553" i="225"/>
  <c r="T553" i="225"/>
  <c r="AF553" i="225"/>
  <c r="AD553" i="225"/>
  <c r="AH553" i="225"/>
  <c r="X553" i="225"/>
  <c r="V553" i="225"/>
  <c r="Z553" i="225"/>
  <c r="P553" i="225"/>
  <c r="AK553" i="225"/>
  <c r="AJ553" i="225"/>
  <c r="AM553" i="225"/>
  <c r="AC553" i="225"/>
  <c r="AG553" i="225"/>
  <c r="AE553" i="225"/>
  <c r="U553" i="225"/>
  <c r="AB553" i="225"/>
  <c r="W553" i="225"/>
  <c r="AI553" i="225"/>
  <c r="Q553" i="225"/>
  <c r="O553" i="225"/>
  <c r="AA553" i="225"/>
  <c r="Y553" i="225"/>
  <c r="Q678" i="225"/>
  <c r="S678" i="225"/>
  <c r="O678" i="225"/>
  <c r="P678" i="225"/>
  <c r="R678" i="225"/>
  <c r="T678" i="225"/>
  <c r="V443" i="225"/>
  <c r="U541" i="225"/>
  <c r="AF443" i="225"/>
  <c r="AQ443" i="225" s="1"/>
  <c r="AE541" i="225"/>
  <c r="A608" i="225"/>
  <c r="A609" i="225" s="1"/>
  <c r="A610" i="225" s="1"/>
  <c r="A615" i="225"/>
  <c r="N614" i="225"/>
  <c r="A406" i="225"/>
  <c r="A407" i="225" s="1"/>
  <c r="A408" i="225" s="1"/>
  <c r="A409" i="225" s="1"/>
  <c r="A410" i="225" s="1"/>
  <c r="A411" i="225" s="1"/>
  <c r="M650" i="225" l="1"/>
  <c r="Q411" i="225"/>
  <c r="P411" i="225"/>
  <c r="Y561" i="225"/>
  <c r="Y565" i="225" s="1"/>
  <c r="AG561" i="225"/>
  <c r="AI561" i="225"/>
  <c r="AI565" i="225" s="1"/>
  <c r="AE561" i="225"/>
  <c r="AJ561" i="225"/>
  <c r="AJ565" i="225" s="1"/>
  <c r="Z561" i="225"/>
  <c r="Z565" i="225" s="1"/>
  <c r="S561" i="225"/>
  <c r="S560" i="225" s="1"/>
  <c r="V561" i="225"/>
  <c r="AK561" i="225"/>
  <c r="AK565" i="225" s="1"/>
  <c r="AA561" i="225"/>
  <c r="AA565" i="225" s="1"/>
  <c r="W561" i="225"/>
  <c r="AB561" i="225"/>
  <c r="AB565" i="225" s="1"/>
  <c r="AH561" i="225"/>
  <c r="AL561" i="225"/>
  <c r="AL565" i="225" s="1"/>
  <c r="T561" i="225"/>
  <c r="AC561" i="225"/>
  <c r="AC565" i="225" s="1"/>
  <c r="AM561" i="225"/>
  <c r="AM565" i="225" s="1"/>
  <c r="U561" i="225"/>
  <c r="AD561" i="225"/>
  <c r="X561" i="225"/>
  <c r="AF561" i="225"/>
  <c r="AC599" i="225"/>
  <c r="AE599" i="225" s="1"/>
  <c r="AI593" i="225"/>
  <c r="AK593" i="225" s="1"/>
  <c r="AF593" i="225"/>
  <c r="AH593" i="225" s="1"/>
  <c r="W599" i="225"/>
  <c r="Y599" i="225" s="1"/>
  <c r="W593" i="225"/>
  <c r="Y593" i="225" s="1"/>
  <c r="Q593" i="225"/>
  <c r="S593" i="225" s="1"/>
  <c r="AL593" i="225"/>
  <c r="AN593" i="225" s="1"/>
  <c r="AL599" i="225"/>
  <c r="AN599" i="225" s="1"/>
  <c r="AF599" i="225"/>
  <c r="AH599" i="225" s="1"/>
  <c r="N593" i="225"/>
  <c r="P593" i="225" s="1"/>
  <c r="AI599" i="225"/>
  <c r="AK599" i="225" s="1"/>
  <c r="AC593" i="225"/>
  <c r="AE593" i="225" s="1"/>
  <c r="Z599" i="225"/>
  <c r="AB599" i="225" s="1"/>
  <c r="T599" i="225"/>
  <c r="V599" i="225" s="1"/>
  <c r="T593" i="225"/>
  <c r="V593" i="225" s="1"/>
  <c r="AN589" i="225"/>
  <c r="Q578" i="225"/>
  <c r="AH589" i="225"/>
  <c r="V580" i="225"/>
  <c r="N599" i="225"/>
  <c r="P599" i="225" s="1"/>
  <c r="AN576" i="225"/>
  <c r="Z587" i="225"/>
  <c r="AB587" i="225" s="1"/>
  <c r="Y589" i="225"/>
  <c r="P580" i="225"/>
  <c r="AQ601" i="225"/>
  <c r="AP541" i="225"/>
  <c r="AO541" i="225"/>
  <c r="Q582" i="225"/>
  <c r="AE589" i="225"/>
  <c r="Y576" i="225"/>
  <c r="AK589" i="225"/>
  <c r="Q599" i="225"/>
  <c r="S599" i="225" s="1"/>
  <c r="T587" i="225"/>
  <c r="V587" i="225" s="1"/>
  <c r="Z582" i="225"/>
  <c r="AN580" i="225"/>
  <c r="V576" i="225"/>
  <c r="P589" i="225"/>
  <c r="W582" i="225"/>
  <c r="AQ589" i="225"/>
  <c r="AK580" i="225"/>
  <c r="AQ595" i="225"/>
  <c r="AE576" i="225"/>
  <c r="Z593" i="225"/>
  <c r="AB593" i="225" s="1"/>
  <c r="AB576" i="225"/>
  <c r="AH580" i="225"/>
  <c r="AE580" i="225"/>
  <c r="AH576" i="225"/>
  <c r="AQ576" i="225"/>
  <c r="AQ580" i="225"/>
  <c r="AK576" i="225"/>
  <c r="S589" i="225"/>
  <c r="P576" i="225"/>
  <c r="A639" i="225"/>
  <c r="N638" i="225"/>
  <c r="P638" i="225"/>
  <c r="M638" i="225"/>
  <c r="Q638" i="225"/>
  <c r="P561" i="225"/>
  <c r="Q561" i="225"/>
  <c r="Q559" i="225"/>
  <c r="P559" i="225"/>
  <c r="O559" i="225"/>
  <c r="AC560" i="225"/>
  <c r="AC559" i="225"/>
  <c r="AM559" i="225"/>
  <c r="AM560" i="225"/>
  <c r="AD559" i="225"/>
  <c r="AA560" i="225"/>
  <c r="AA559" i="225"/>
  <c r="AI560" i="225"/>
  <c r="AI559" i="225"/>
  <c r="AJ560" i="225"/>
  <c r="AJ559" i="225"/>
  <c r="AK560" i="225"/>
  <c r="AK559" i="225"/>
  <c r="T559" i="225"/>
  <c r="AB560" i="225"/>
  <c r="AB559" i="225"/>
  <c r="S559" i="225"/>
  <c r="Z559" i="225"/>
  <c r="Z560" i="225"/>
  <c r="AL560" i="225"/>
  <c r="AL559" i="225"/>
  <c r="Y559" i="225"/>
  <c r="Y560" i="225"/>
  <c r="O554" i="225"/>
  <c r="O556" i="225" s="1"/>
  <c r="O557" i="225" s="1"/>
  <c r="AC554" i="225"/>
  <c r="AC556" i="225" s="1"/>
  <c r="AC557" i="225" s="1"/>
  <c r="AH554" i="225"/>
  <c r="AH556" i="225" s="1"/>
  <c r="Q554" i="225"/>
  <c r="R553" i="225"/>
  <c r="AM554" i="225"/>
  <c r="AM556" i="225" s="1"/>
  <c r="AM557" i="225" s="1"/>
  <c r="AD554" i="225"/>
  <c r="AD556" i="225" s="1"/>
  <c r="AD557" i="225" s="1"/>
  <c r="AG554" i="225"/>
  <c r="AG556" i="225" s="1"/>
  <c r="AI554" i="225"/>
  <c r="AI556" i="225" s="1"/>
  <c r="AI557" i="225" s="1"/>
  <c r="AJ554" i="225"/>
  <c r="AJ556" i="225" s="1"/>
  <c r="AJ557" i="225" s="1"/>
  <c r="AF554" i="225"/>
  <c r="AF556" i="225" s="1"/>
  <c r="X554" i="225"/>
  <c r="X556" i="225" s="1"/>
  <c r="W554" i="225"/>
  <c r="W556" i="225" s="1"/>
  <c r="AK554" i="225"/>
  <c r="AK556" i="225" s="1"/>
  <c r="AK557" i="225" s="1"/>
  <c r="T554" i="225"/>
  <c r="T556" i="225" s="1"/>
  <c r="T557" i="225" s="1"/>
  <c r="AA554" i="225"/>
  <c r="AA556" i="225" s="1"/>
  <c r="AA557" i="225" s="1"/>
  <c r="AB554" i="225"/>
  <c r="AB556" i="225" s="1"/>
  <c r="AB557" i="225" s="1"/>
  <c r="P554" i="225"/>
  <c r="P556" i="225" s="1"/>
  <c r="P557" i="225" s="1"/>
  <c r="S554" i="225"/>
  <c r="S556" i="225" s="1"/>
  <c r="S557" i="225" s="1"/>
  <c r="U554" i="225"/>
  <c r="U556" i="225" s="1"/>
  <c r="Z554" i="225"/>
  <c r="Z556" i="225" s="1"/>
  <c r="Z557" i="225" s="1"/>
  <c r="AL554" i="225"/>
  <c r="AL556" i="225" s="1"/>
  <c r="AL557" i="225" s="1"/>
  <c r="Y554" i="225"/>
  <c r="Y556" i="225" s="1"/>
  <c r="Y557" i="225" s="1"/>
  <c r="AE554" i="225"/>
  <c r="AE556" i="225" s="1"/>
  <c r="V554" i="225"/>
  <c r="V556" i="225" s="1"/>
  <c r="O561" i="225"/>
  <c r="A562" i="225"/>
  <c r="A563" i="225" s="1"/>
  <c r="A564" i="225" s="1"/>
  <c r="A565" i="225" s="1"/>
  <c r="AC605" i="225"/>
  <c r="AE605" i="225" s="1"/>
  <c r="AF605" i="225"/>
  <c r="AH605" i="225" s="1"/>
  <c r="T605" i="225"/>
  <c r="V605" i="225" s="1"/>
  <c r="AL605" i="225"/>
  <c r="AN605" i="225" s="1"/>
  <c r="Q605" i="225"/>
  <c r="S605" i="225" s="1"/>
  <c r="AI605" i="225"/>
  <c r="AK605" i="225" s="1"/>
  <c r="W605" i="225"/>
  <c r="Y605" i="225" s="1"/>
  <c r="Z605" i="225"/>
  <c r="AB605" i="225" s="1"/>
  <c r="AO605" i="225"/>
  <c r="AQ605" i="225" s="1"/>
  <c r="AQ607" i="225"/>
  <c r="N605" i="225"/>
  <c r="P605" i="225" s="1"/>
  <c r="AG443" i="225"/>
  <c r="AR443" i="225" s="1"/>
  <c r="AF541" i="225"/>
  <c r="AQ541" i="225" s="1"/>
  <c r="U550" i="225"/>
  <c r="U540" i="225"/>
  <c r="W443" i="225"/>
  <c r="V541" i="225"/>
  <c r="AE550" i="225"/>
  <c r="AE540" i="225"/>
  <c r="A412" i="225"/>
  <c r="N615" i="225"/>
  <c r="A616" i="225"/>
  <c r="A617" i="225" s="1"/>
  <c r="A618" i="225" s="1"/>
  <c r="A619" i="225" s="1"/>
  <c r="AE560" i="225" l="1"/>
  <c r="AP560" i="225" s="1"/>
  <c r="AE559" i="225"/>
  <c r="AE557" i="225"/>
  <c r="AE565" i="225" s="1"/>
  <c r="AD565" i="225"/>
  <c r="AD560" i="225"/>
  <c r="AN560" i="225" s="1"/>
  <c r="M651" i="225"/>
  <c r="Q560" i="225"/>
  <c r="U560" i="225"/>
  <c r="U557" i="225"/>
  <c r="U565" i="225" s="1"/>
  <c r="U559" i="225"/>
  <c r="T565" i="225"/>
  <c r="T560" i="225"/>
  <c r="S565" i="225"/>
  <c r="P565" i="225"/>
  <c r="P560" i="225"/>
  <c r="O565" i="225"/>
  <c r="O560" i="225"/>
  <c r="A413" i="225"/>
  <c r="Q412" i="225"/>
  <c r="AP550" i="225"/>
  <c r="AO550" i="225"/>
  <c r="R559" i="225"/>
  <c r="A640" i="225"/>
  <c r="M639" i="225"/>
  <c r="Q639" i="225"/>
  <c r="N639" i="225"/>
  <c r="P639" i="225"/>
  <c r="Y563" i="225"/>
  <c r="Y562" i="225"/>
  <c r="Y564" i="225" s="1"/>
  <c r="AC562" i="225"/>
  <c r="AC564" i="225" s="1"/>
  <c r="AC563" i="225"/>
  <c r="V563" i="225"/>
  <c r="V562" i="225"/>
  <c r="V564" i="225" s="1"/>
  <c r="X562" i="225"/>
  <c r="X564" i="225" s="1"/>
  <c r="X563" i="225"/>
  <c r="P563" i="225"/>
  <c r="P562" i="225"/>
  <c r="P564" i="225" s="1"/>
  <c r="AJ562" i="225"/>
  <c r="AJ564" i="225" s="1"/>
  <c r="AJ563" i="225"/>
  <c r="Z562" i="225"/>
  <c r="Z564" i="225" s="1"/>
  <c r="Z563" i="225"/>
  <c r="AD562" i="225"/>
  <c r="AD564" i="225" s="1"/>
  <c r="AD563" i="225"/>
  <c r="AK562" i="225"/>
  <c r="AK564" i="225" s="1"/>
  <c r="AK563" i="225"/>
  <c r="T563" i="225"/>
  <c r="T562" i="225"/>
  <c r="T564" i="225" s="1"/>
  <c r="S562" i="225"/>
  <c r="S564" i="225" s="1"/>
  <c r="S563" i="225"/>
  <c r="AB562" i="225"/>
  <c r="AB564" i="225" s="1"/>
  <c r="AB563" i="225"/>
  <c r="AG563" i="225"/>
  <c r="AG562" i="225"/>
  <c r="AG564" i="225" s="1"/>
  <c r="AE562" i="225"/>
  <c r="AE564" i="225" s="1"/>
  <c r="AE563" i="225"/>
  <c r="AL562" i="225"/>
  <c r="AL564" i="225" s="1"/>
  <c r="AL563" i="225"/>
  <c r="AA562" i="225"/>
  <c r="AA564" i="225" s="1"/>
  <c r="AA563" i="225"/>
  <c r="U562" i="225"/>
  <c r="U564" i="225" s="1"/>
  <c r="U563" i="225"/>
  <c r="AI562" i="225"/>
  <c r="AI564" i="225" s="1"/>
  <c r="AI563" i="225"/>
  <c r="AM562" i="225"/>
  <c r="AM564" i="225" s="1"/>
  <c r="AM563" i="225"/>
  <c r="AH563" i="225"/>
  <c r="AH562" i="225"/>
  <c r="AH564" i="225" s="1"/>
  <c r="Q562" i="225"/>
  <c r="Q563" i="225"/>
  <c r="AF563" i="225"/>
  <c r="AF562" i="225"/>
  <c r="AF564" i="225" s="1"/>
  <c r="W563" i="225"/>
  <c r="W562" i="225"/>
  <c r="W564" i="225" s="1"/>
  <c r="AW560" i="225"/>
  <c r="O562" i="225"/>
  <c r="O564" i="225" s="1"/>
  <c r="O563" i="225"/>
  <c r="AU560" i="225"/>
  <c r="AT560" i="225"/>
  <c r="AV560" i="225"/>
  <c r="Q556" i="225"/>
  <c r="R554" i="225"/>
  <c r="R561" i="225"/>
  <c r="V550" i="225"/>
  <c r="V540" i="225"/>
  <c r="AF540" i="225"/>
  <c r="AF550" i="225"/>
  <c r="X443" i="225"/>
  <c r="W541" i="225"/>
  <c r="AH443" i="225"/>
  <c r="AS443" i="225" s="1"/>
  <c r="AG541" i="225"/>
  <c r="AR541" i="225" s="1"/>
  <c r="A414" i="225"/>
  <c r="AQ550" i="225" l="1"/>
  <c r="AF560" i="225"/>
  <c r="AQ560" i="225" s="1"/>
  <c r="AF559" i="225"/>
  <c r="AF557" i="225"/>
  <c r="AF565" i="225" s="1"/>
  <c r="AO560" i="225"/>
  <c r="M652" i="225"/>
  <c r="V560" i="225"/>
  <c r="V559" i="225"/>
  <c r="V557" i="225"/>
  <c r="V565" i="225" s="1"/>
  <c r="A415" i="225"/>
  <c r="Q414" i="225"/>
  <c r="P413" i="225"/>
  <c r="Q413" i="225"/>
  <c r="R563" i="225"/>
  <c r="A641" i="225"/>
  <c r="P640" i="225"/>
  <c r="N640" i="225"/>
  <c r="M640" i="225"/>
  <c r="Q640" i="225"/>
  <c r="Q564" i="225"/>
  <c r="R562" i="225"/>
  <c r="Q557" i="225"/>
  <c r="R556" i="225"/>
  <c r="AG550" i="225"/>
  <c r="AG540" i="225"/>
  <c r="AI443" i="225"/>
  <c r="AT443" i="225" s="1"/>
  <c r="AH541" i="225"/>
  <c r="AS541" i="225" s="1"/>
  <c r="W550" i="225"/>
  <c r="W540" i="225"/>
  <c r="Y443" i="225"/>
  <c r="X541" i="225"/>
  <c r="AR550" i="225" l="1"/>
  <c r="AG560" i="225"/>
  <c r="AR560" i="225" s="1"/>
  <c r="AG559" i="225"/>
  <c r="AG557" i="225"/>
  <c r="AG565" i="225" s="1"/>
  <c r="M653" i="225"/>
  <c r="R557" i="225"/>
  <c r="Q565" i="225"/>
  <c r="W559" i="225"/>
  <c r="W560" i="225"/>
  <c r="W557" i="225"/>
  <c r="W565" i="225" s="1"/>
  <c r="A416" i="225"/>
  <c r="Q415" i="225"/>
  <c r="A642" i="225"/>
  <c r="Q641" i="225"/>
  <c r="M641" i="225"/>
  <c r="N641" i="225"/>
  <c r="P641" i="225"/>
  <c r="R564" i="225"/>
  <c r="AJ443" i="225"/>
  <c r="AU443" i="225" s="1"/>
  <c r="AI541" i="225"/>
  <c r="AT541" i="225" s="1"/>
  <c r="X550" i="225"/>
  <c r="X540" i="225"/>
  <c r="Z443" i="225"/>
  <c r="Y541" i="225"/>
  <c r="AH540" i="225"/>
  <c r="AH550" i="225"/>
  <c r="AS550" i="225" l="1"/>
  <c r="AH559" i="225"/>
  <c r="AH560" i="225"/>
  <c r="AS560" i="225" s="1"/>
  <c r="AH557" i="225"/>
  <c r="AH565" i="225" s="1"/>
  <c r="M654" i="225"/>
  <c r="X559" i="225"/>
  <c r="X560" i="225"/>
  <c r="X557" i="225"/>
  <c r="X565" i="225" s="1"/>
  <c r="A417" i="225"/>
  <c r="Q416" i="225"/>
  <c r="A643" i="225"/>
  <c r="P642" i="225"/>
  <c r="N642" i="225"/>
  <c r="Q642" i="225"/>
  <c r="M642" i="225"/>
  <c r="R565" i="225"/>
  <c r="R560" i="225" s="1"/>
  <c r="AI550" i="225"/>
  <c r="AT550" i="225" s="1"/>
  <c r="AI540" i="225"/>
  <c r="AK443" i="225"/>
  <c r="AV443" i="225" s="1"/>
  <c r="AJ541" i="225"/>
  <c r="AU541" i="225" s="1"/>
  <c r="Y540" i="225"/>
  <c r="Y550" i="225"/>
  <c r="AA443" i="225"/>
  <c r="Z541" i="225"/>
  <c r="Q434" i="225"/>
  <c r="Q433" i="225" s="1"/>
  <c r="P434" i="225"/>
  <c r="P433" i="225" s="1"/>
  <c r="P410" i="225"/>
  <c r="A401" i="225"/>
  <c r="O401" i="225" s="1"/>
  <c r="A389" i="225"/>
  <c r="A390" i="225" s="1"/>
  <c r="A391" i="225" s="1"/>
  <c r="A392" i="225" s="1"/>
  <c r="A393" i="225" s="1"/>
  <c r="AH389" i="225"/>
  <c r="AG389" i="225"/>
  <c r="AF389" i="225"/>
  <c r="AE389" i="225"/>
  <c r="AD389" i="225"/>
  <c r="AC389" i="225"/>
  <c r="AB389" i="225"/>
  <c r="AA389" i="225"/>
  <c r="Z389" i="225"/>
  <c r="Y389" i="225"/>
  <c r="X389" i="225"/>
  <c r="W389" i="225"/>
  <c r="V389" i="225"/>
  <c r="U389" i="225"/>
  <c r="T389" i="225"/>
  <c r="S389" i="225"/>
  <c r="R389" i="225"/>
  <c r="Q389" i="225"/>
  <c r="P389" i="225"/>
  <c r="O389" i="225"/>
  <c r="M655" i="225" l="1"/>
  <c r="A418" i="225"/>
  <c r="Q417" i="225"/>
  <c r="A644" i="225"/>
  <c r="N643" i="225"/>
  <c r="M643" i="225"/>
  <c r="P643" i="225"/>
  <c r="Q643" i="225"/>
  <c r="AL443" i="225"/>
  <c r="AW443" i="225" s="1"/>
  <c r="AK541" i="225"/>
  <c r="AV541" i="225" s="1"/>
  <c r="Z540" i="225"/>
  <c r="Z550" i="225"/>
  <c r="AB443" i="225"/>
  <c r="AA541" i="225"/>
  <c r="AJ540" i="225"/>
  <c r="AJ550" i="225"/>
  <c r="AU550" i="225" s="1"/>
  <c r="V401" i="225"/>
  <c r="V399" i="225" s="1"/>
  <c r="O399" i="225"/>
  <c r="P408" i="225"/>
  <c r="P406" i="225" s="1"/>
  <c r="A394" i="225"/>
  <c r="A395" i="225" s="1"/>
  <c r="T393" i="225"/>
  <c r="Q393" i="225"/>
  <c r="V393" i="225"/>
  <c r="AH393" i="225"/>
  <c r="AB393" i="225"/>
  <c r="R393" i="225"/>
  <c r="AC393" i="225"/>
  <c r="U393" i="225"/>
  <c r="AG393" i="225"/>
  <c r="S393" i="225"/>
  <c r="AF393" i="225"/>
  <c r="Y393" i="225"/>
  <c r="P393" i="225"/>
  <c r="AA393" i="225"/>
  <c r="W393" i="225"/>
  <c r="Z393" i="225"/>
  <c r="O393" i="225"/>
  <c r="O394" i="225" s="1"/>
  <c r="X393" i="225"/>
  <c r="AE393" i="225"/>
  <c r="AD393" i="225"/>
  <c r="M656" i="225" l="1"/>
  <c r="A419" i="225"/>
  <c r="Q418" i="225"/>
  <c r="A645" i="225"/>
  <c r="P644" i="225"/>
  <c r="N644" i="225"/>
  <c r="M644" i="225"/>
  <c r="Q644" i="225"/>
  <c r="P394" i="225"/>
  <c r="O395" i="225"/>
  <c r="AA550" i="225"/>
  <c r="AA540" i="225"/>
  <c r="AC443" i="225"/>
  <c r="AC541" i="225" s="1"/>
  <c r="AB541" i="225"/>
  <c r="AK550" i="225"/>
  <c r="AV550" i="225" s="1"/>
  <c r="AK540" i="225"/>
  <c r="AM443" i="225"/>
  <c r="AM541" i="225" s="1"/>
  <c r="AL541" i="225"/>
  <c r="AW541" i="225" s="1"/>
  <c r="M657" i="225" l="1"/>
  <c r="A420" i="225"/>
  <c r="Q419" i="225"/>
  <c r="P645" i="225"/>
  <c r="N645" i="225"/>
  <c r="M645" i="225"/>
  <c r="Q645" i="225"/>
  <c r="Q394" i="225"/>
  <c r="P395" i="225"/>
  <c r="AL550" i="225"/>
  <c r="AW550" i="225" s="1"/>
  <c r="AL540" i="225"/>
  <c r="AB540" i="225"/>
  <c r="AB550" i="225"/>
  <c r="AC540" i="225"/>
  <c r="AC550" i="225"/>
  <c r="AM550" i="225"/>
  <c r="AM540" i="225"/>
  <c r="A362" i="225"/>
  <c r="A363" i="225" s="1"/>
  <c r="A364" i="225" s="1"/>
  <c r="A365" i="225" s="1"/>
  <c r="A366" i="225" s="1"/>
  <c r="A367" i="225" s="1"/>
  <c r="A368" i="225" s="1"/>
  <c r="A369" i="225" s="1"/>
  <c r="A370" i="225" s="1"/>
  <c r="A371" i="225" s="1"/>
  <c r="A372" i="225" s="1"/>
  <c r="A373" i="225" s="1"/>
  <c r="A374" i="225" s="1"/>
  <c r="A375" i="225" s="1"/>
  <c r="A376" i="225" s="1"/>
  <c r="A377" i="225" s="1"/>
  <c r="A378" i="225" s="1"/>
  <c r="A379" i="225" s="1"/>
  <c r="A380" i="225" s="1"/>
  <c r="A381" i="225" s="1"/>
  <c r="A382" i="225" s="1"/>
  <c r="A383" i="225" s="1"/>
  <c r="A384" i="225" s="1"/>
  <c r="AN381" i="225"/>
  <c r="AM381" i="225"/>
  <c r="AL381" i="225"/>
  <c r="AK381" i="225"/>
  <c r="AJ381" i="225"/>
  <c r="AI381" i="225"/>
  <c r="AH381" i="225"/>
  <c r="AG381" i="225"/>
  <c r="AF381" i="225"/>
  <c r="AE381" i="225"/>
  <c r="AD381" i="225"/>
  <c r="AC381" i="225"/>
  <c r="AB381" i="225"/>
  <c r="AA381" i="225"/>
  <c r="Z381" i="225"/>
  <c r="Y381" i="225"/>
  <c r="X381" i="225"/>
  <c r="W381" i="225"/>
  <c r="V381" i="225"/>
  <c r="U381" i="225"/>
  <c r="T381" i="225"/>
  <c r="S381" i="225"/>
  <c r="R381" i="225"/>
  <c r="Q381" i="225"/>
  <c r="P381" i="225"/>
  <c r="O381" i="225"/>
  <c r="AN376" i="225"/>
  <c r="AM376" i="225"/>
  <c r="AL376" i="225"/>
  <c r="AK376" i="225"/>
  <c r="AJ376" i="225"/>
  <c r="AI376" i="225"/>
  <c r="AH376" i="225"/>
  <c r="AG376" i="225"/>
  <c r="AF376" i="225"/>
  <c r="AE376" i="225"/>
  <c r="AD376" i="225"/>
  <c r="AC376" i="225"/>
  <c r="AB376" i="225"/>
  <c r="AA376" i="225"/>
  <c r="Z376" i="225"/>
  <c r="Y376" i="225"/>
  <c r="X376" i="225"/>
  <c r="W376" i="225"/>
  <c r="V376" i="225"/>
  <c r="U376" i="225"/>
  <c r="T376" i="225"/>
  <c r="S376" i="225"/>
  <c r="R376" i="225"/>
  <c r="Q376" i="225"/>
  <c r="P376" i="225"/>
  <c r="O376" i="225"/>
  <c r="AN372" i="225"/>
  <c r="AM372" i="225"/>
  <c r="AL372" i="225"/>
  <c r="AK372" i="225"/>
  <c r="AJ372" i="225"/>
  <c r="AI372" i="225"/>
  <c r="AH372" i="225"/>
  <c r="AG372" i="225"/>
  <c r="AF372" i="225"/>
  <c r="AE372" i="225"/>
  <c r="AD372" i="225"/>
  <c r="AC372" i="225"/>
  <c r="AB372" i="225"/>
  <c r="AA372" i="225"/>
  <c r="Z372" i="225"/>
  <c r="Y372" i="225"/>
  <c r="X372" i="225"/>
  <c r="W372" i="225"/>
  <c r="V372" i="225"/>
  <c r="U372" i="225"/>
  <c r="T372" i="225"/>
  <c r="S372" i="225"/>
  <c r="R372" i="225"/>
  <c r="Q372" i="225"/>
  <c r="P372" i="225"/>
  <c r="O372" i="225"/>
  <c r="AN368" i="225"/>
  <c r="AM368" i="225"/>
  <c r="AL368" i="225"/>
  <c r="AK368" i="225"/>
  <c r="AJ368" i="225"/>
  <c r="AI368" i="225"/>
  <c r="AH368" i="225"/>
  <c r="AG368" i="225"/>
  <c r="AF368" i="225"/>
  <c r="AE368" i="225"/>
  <c r="AD368" i="225"/>
  <c r="AC368" i="225"/>
  <c r="AB368" i="225"/>
  <c r="AA368" i="225"/>
  <c r="Z368" i="225"/>
  <c r="Y368" i="225"/>
  <c r="X368" i="225"/>
  <c r="W368" i="225"/>
  <c r="V368" i="225"/>
  <c r="U368" i="225"/>
  <c r="T368" i="225"/>
  <c r="S368" i="225"/>
  <c r="R368" i="225"/>
  <c r="Q368" i="225"/>
  <c r="P368" i="225"/>
  <c r="O368" i="225"/>
  <c r="A357" i="225"/>
  <c r="A344" i="225"/>
  <c r="A345" i="225" s="1"/>
  <c r="A346" i="225" s="1"/>
  <c r="A347" i="225" s="1"/>
  <c r="A348" i="225" s="1"/>
  <c r="A349" i="225" s="1"/>
  <c r="A350" i="225" s="1"/>
  <c r="A351" i="225" s="1"/>
  <c r="AL353" i="225"/>
  <c r="AL344" i="225" s="1"/>
  <c r="AK353" i="225"/>
  <c r="AK344" i="225" s="1"/>
  <c r="AJ353" i="225"/>
  <c r="AJ344" i="225" s="1"/>
  <c r="AI353" i="225"/>
  <c r="AI344" i="225" s="1"/>
  <c r="AH353" i="225"/>
  <c r="AH344" i="225" s="1"/>
  <c r="AG353" i="225"/>
  <c r="AG344" i="225" s="1"/>
  <c r="AF353" i="225"/>
  <c r="AF344" i="225" s="1"/>
  <c r="AE353" i="225"/>
  <c r="AE344" i="225" s="1"/>
  <c r="AD353" i="225"/>
  <c r="AD344" i="225" s="1"/>
  <c r="AC353" i="225"/>
  <c r="AC344" i="225" s="1"/>
  <c r="AB353" i="225"/>
  <c r="AB344" i="225" s="1"/>
  <c r="AA353" i="225"/>
  <c r="AA344" i="225" s="1"/>
  <c r="Z353" i="225"/>
  <c r="Z344" i="225" s="1"/>
  <c r="Y353" i="225"/>
  <c r="Y344" i="225" s="1"/>
  <c r="X353" i="225"/>
  <c r="X344" i="225" s="1"/>
  <c r="W353" i="225"/>
  <c r="W344" i="225" s="1"/>
  <c r="V353" i="225"/>
  <c r="V344" i="225" s="1"/>
  <c r="U353" i="225"/>
  <c r="U344" i="225" s="1"/>
  <c r="T353" i="225"/>
  <c r="T344" i="225" s="1"/>
  <c r="S353" i="225"/>
  <c r="S344" i="225" s="1"/>
  <c r="R353" i="225"/>
  <c r="R344" i="225" s="1"/>
  <c r="Q353" i="225"/>
  <c r="Q344" i="225" s="1"/>
  <c r="P353" i="225"/>
  <c r="P344" i="225" s="1"/>
  <c r="O353" i="225"/>
  <c r="O344" i="225" s="1"/>
  <c r="A421" i="225" l="1"/>
  <c r="Q420" i="225"/>
  <c r="A353" i="225"/>
  <c r="A354" i="225" s="1"/>
  <c r="A355" i="225" s="1"/>
  <c r="A352" i="225"/>
  <c r="R394" i="225"/>
  <c r="Q395" i="225"/>
  <c r="AE362" i="225"/>
  <c r="O362" i="225"/>
  <c r="W362" i="225"/>
  <c r="AM362" i="225"/>
  <c r="R362" i="225"/>
  <c r="Z362" i="225"/>
  <c r="AH362" i="225"/>
  <c r="P362" i="225"/>
  <c r="X362" i="225"/>
  <c r="AF362" i="225"/>
  <c r="AN362" i="225"/>
  <c r="T362" i="225"/>
  <c r="AA362" i="225"/>
  <c r="U362" i="225"/>
  <c r="AC362" i="225"/>
  <c r="AK362" i="225"/>
  <c r="AI362" i="225"/>
  <c r="AJ362" i="225"/>
  <c r="S362" i="225"/>
  <c r="AB362" i="225"/>
  <c r="AL362" i="225"/>
  <c r="V362" i="225"/>
  <c r="AD362" i="225"/>
  <c r="Q362" i="225"/>
  <c r="Y362" i="225"/>
  <c r="AG362" i="225"/>
  <c r="A333" i="225"/>
  <c r="A334" i="225" s="1"/>
  <c r="A335" i="225" s="1"/>
  <c r="A329" i="225"/>
  <c r="A330" i="225" s="1"/>
  <c r="A331" i="225" s="1"/>
  <c r="A325" i="225"/>
  <c r="A326" i="225" s="1"/>
  <c r="A327" i="225" s="1"/>
  <c r="A321" i="225"/>
  <c r="A322" i="225" s="1"/>
  <c r="A323" i="225" s="1"/>
  <c r="A302" i="225"/>
  <c r="A303" i="225" s="1"/>
  <c r="A304" i="225" s="1"/>
  <c r="A305" i="225" s="1"/>
  <c r="A306" i="225" s="1"/>
  <c r="A307" i="225" s="1"/>
  <c r="A308" i="225" s="1"/>
  <c r="A309" i="225" s="1"/>
  <c r="A310" i="225" s="1"/>
  <c r="A311" i="225" s="1"/>
  <c r="A312" i="225" s="1"/>
  <c r="A313" i="225" s="1"/>
  <c r="L333" i="225"/>
  <c r="L335" i="225" s="1"/>
  <c r="L329" i="225"/>
  <c r="L331" i="225" s="1"/>
  <c r="L325" i="225"/>
  <c r="L326" i="225" s="1"/>
  <c r="L321" i="225"/>
  <c r="L323" i="225" s="1"/>
  <c r="A422" i="225" l="1"/>
  <c r="A423" i="225" s="1"/>
  <c r="Q421" i="225"/>
  <c r="Q410" i="225" s="1"/>
  <c r="S394" i="225"/>
  <c r="R395" i="225"/>
  <c r="A317" i="225"/>
  <c r="A318" i="225" s="1"/>
  <c r="A319" i="225" s="1"/>
  <c r="A314" i="225"/>
  <c r="A315" i="225" s="1"/>
  <c r="A316" i="225" s="1"/>
  <c r="L334" i="225"/>
  <c r="L330" i="225"/>
  <c r="L327" i="225"/>
  <c r="L322" i="225"/>
  <c r="A291" i="225"/>
  <c r="A292" i="225" s="1"/>
  <c r="A293" i="225" s="1"/>
  <c r="A294" i="225" s="1"/>
  <c r="A295" i="225" s="1"/>
  <c r="A296" i="225" s="1"/>
  <c r="A297" i="225" s="1"/>
  <c r="AL292" i="225"/>
  <c r="AL291" i="225" s="1"/>
  <c r="AK292" i="225"/>
  <c r="AK291" i="225" s="1"/>
  <c r="AJ292" i="225"/>
  <c r="AJ291" i="225" s="1"/>
  <c r="AI292" i="225"/>
  <c r="AI291" i="225" s="1"/>
  <c r="AH292" i="225"/>
  <c r="AH291" i="225" s="1"/>
  <c r="AG292" i="225"/>
  <c r="AG291" i="225" s="1"/>
  <c r="AF292" i="225"/>
  <c r="AF291" i="225" s="1"/>
  <c r="AE292" i="225"/>
  <c r="AE291" i="225" s="1"/>
  <c r="AD292" i="225"/>
  <c r="AD291" i="225" s="1"/>
  <c r="AC292" i="225"/>
  <c r="AC291" i="225" s="1"/>
  <c r="AB292" i="225"/>
  <c r="AB291" i="225" s="1"/>
  <c r="AA292" i="225"/>
  <c r="AA291" i="225" s="1"/>
  <c r="Z292" i="225"/>
  <c r="Z291" i="225" s="1"/>
  <c r="Y292" i="225"/>
  <c r="Y291" i="225" s="1"/>
  <c r="X292" i="225"/>
  <c r="X291" i="225" s="1"/>
  <c r="W292" i="225"/>
  <c r="W291" i="225" s="1"/>
  <c r="V292" i="225"/>
  <c r="V291" i="225" s="1"/>
  <c r="U292" i="225"/>
  <c r="U291" i="225" s="1"/>
  <c r="T292" i="225"/>
  <c r="T291" i="225" s="1"/>
  <c r="S292" i="225"/>
  <c r="S291" i="225" s="1"/>
  <c r="R292" i="225"/>
  <c r="R291" i="225" s="1"/>
  <c r="Q292" i="225"/>
  <c r="Q291" i="225" s="1"/>
  <c r="P292" i="225"/>
  <c r="P291" i="225" s="1"/>
  <c r="O292" i="225"/>
  <c r="O291" i="225" s="1"/>
  <c r="A239" i="225"/>
  <c r="A240" i="225" s="1"/>
  <c r="A241" i="225" s="1"/>
  <c r="A242" i="225" s="1"/>
  <c r="A243" i="225" s="1"/>
  <c r="A244" i="225" s="1"/>
  <c r="A245" i="225" s="1"/>
  <c r="A246" i="225" s="1"/>
  <c r="A247" i="225" s="1"/>
  <c r="A248" i="225" s="1"/>
  <c r="A249" i="225" s="1"/>
  <c r="A250" i="225" s="1"/>
  <c r="A251" i="225" s="1"/>
  <c r="A252" i="225" s="1"/>
  <c r="A253" i="225" s="1"/>
  <c r="A254" i="225" s="1"/>
  <c r="A255" i="225" s="1"/>
  <c r="A256" i="225" s="1"/>
  <c r="A257" i="225" s="1"/>
  <c r="A258" i="225" s="1"/>
  <c r="A259" i="225" s="1"/>
  <c r="A260" i="225" s="1"/>
  <c r="A261" i="225" s="1"/>
  <c r="A262" i="225" s="1"/>
  <c r="A263" i="225" s="1"/>
  <c r="A264" i="225" s="1"/>
  <c r="A265" i="225" s="1"/>
  <c r="A266" i="225" s="1"/>
  <c r="A267" i="225" s="1"/>
  <c r="A268" i="225" s="1"/>
  <c r="A269" i="225" s="1"/>
  <c r="A270" i="225" s="1"/>
  <c r="A271" i="225" s="1"/>
  <c r="A272" i="225" s="1"/>
  <c r="A273" i="225" s="1"/>
  <c r="A274" i="225" s="1"/>
  <c r="A275" i="225" s="1"/>
  <c r="A276" i="225" s="1"/>
  <c r="A277" i="225" s="1"/>
  <c r="A278" i="225" s="1"/>
  <c r="A279" i="225" s="1"/>
  <c r="A280" i="225" s="1"/>
  <c r="A281" i="225" s="1"/>
  <c r="A282" i="225" s="1"/>
  <c r="A283" i="225" s="1"/>
  <c r="A284" i="225" s="1"/>
  <c r="A285" i="225" s="1"/>
  <c r="A286" i="225" s="1"/>
  <c r="AL281" i="225"/>
  <c r="AK281" i="225"/>
  <c r="AJ281" i="225"/>
  <c r="AI281" i="225"/>
  <c r="AH281" i="225"/>
  <c r="AG281" i="225"/>
  <c r="AF281" i="225"/>
  <c r="AE281" i="225"/>
  <c r="AD281" i="225"/>
  <c r="AC281" i="225"/>
  <c r="AB281" i="225"/>
  <c r="AA281" i="225"/>
  <c r="Z281" i="225"/>
  <c r="Y281" i="225"/>
  <c r="X281" i="225"/>
  <c r="W281" i="225"/>
  <c r="V281" i="225"/>
  <c r="U281" i="225"/>
  <c r="T281" i="225"/>
  <c r="S281" i="225"/>
  <c r="R281" i="225"/>
  <c r="Q281" i="225"/>
  <c r="P281" i="225"/>
  <c r="O281" i="225"/>
  <c r="AL275" i="225"/>
  <c r="AK275" i="225"/>
  <c r="AJ275" i="225"/>
  <c r="AI275" i="225"/>
  <c r="AH275" i="225"/>
  <c r="AG275" i="225"/>
  <c r="AF275" i="225"/>
  <c r="AE275" i="225"/>
  <c r="AD275" i="225"/>
  <c r="AC275" i="225"/>
  <c r="AB275" i="225"/>
  <c r="AA275" i="225"/>
  <c r="Z275" i="225"/>
  <c r="Y275" i="225"/>
  <c r="X275" i="225"/>
  <c r="W275" i="225"/>
  <c r="V275" i="225"/>
  <c r="U275" i="225"/>
  <c r="T275" i="225"/>
  <c r="S275" i="225"/>
  <c r="R275" i="225"/>
  <c r="Q275" i="225"/>
  <c r="P275" i="225"/>
  <c r="O275" i="225"/>
  <c r="AL262" i="225"/>
  <c r="AL268" i="225" s="1"/>
  <c r="AL274" i="225" s="1"/>
  <c r="AK262" i="225"/>
  <c r="AK268" i="225" s="1"/>
  <c r="AK274" i="225" s="1"/>
  <c r="AJ262" i="225"/>
  <c r="AJ268" i="225" s="1"/>
  <c r="AJ274" i="225" s="1"/>
  <c r="AI262" i="225"/>
  <c r="AI268" i="225" s="1"/>
  <c r="AI274" i="225" s="1"/>
  <c r="AH262" i="225"/>
  <c r="AH268" i="225" s="1"/>
  <c r="AH274" i="225" s="1"/>
  <c r="AG262" i="225"/>
  <c r="AG268" i="225" s="1"/>
  <c r="AG274" i="225" s="1"/>
  <c r="AF262" i="225"/>
  <c r="AF268" i="225" s="1"/>
  <c r="AF274" i="225" s="1"/>
  <c r="AE262" i="225"/>
  <c r="AE268" i="225" s="1"/>
  <c r="AE274" i="225" s="1"/>
  <c r="AD262" i="225"/>
  <c r="AD268" i="225" s="1"/>
  <c r="AD274" i="225" s="1"/>
  <c r="AC262" i="225"/>
  <c r="AC268" i="225" s="1"/>
  <c r="AC274" i="225" s="1"/>
  <c r="AB262" i="225"/>
  <c r="AB268" i="225" s="1"/>
  <c r="AB274" i="225" s="1"/>
  <c r="AA262" i="225"/>
  <c r="AA268" i="225" s="1"/>
  <c r="AA274" i="225" s="1"/>
  <c r="Z262" i="225"/>
  <c r="Z268" i="225" s="1"/>
  <c r="Z274" i="225" s="1"/>
  <c r="Y262" i="225"/>
  <c r="Y268" i="225" s="1"/>
  <c r="Y274" i="225" s="1"/>
  <c r="X262" i="225"/>
  <c r="X268" i="225" s="1"/>
  <c r="X274" i="225" s="1"/>
  <c r="W262" i="225"/>
  <c r="W268" i="225" s="1"/>
  <c r="W274" i="225" s="1"/>
  <c r="V262" i="225"/>
  <c r="V268" i="225" s="1"/>
  <c r="V274" i="225" s="1"/>
  <c r="U262" i="225"/>
  <c r="U268" i="225" s="1"/>
  <c r="U274" i="225" s="1"/>
  <c r="T262" i="225"/>
  <c r="T268" i="225" s="1"/>
  <c r="T274" i="225" s="1"/>
  <c r="S262" i="225"/>
  <c r="S268" i="225" s="1"/>
  <c r="S274" i="225" s="1"/>
  <c r="R262" i="225"/>
  <c r="R268" i="225" s="1"/>
  <c r="R274" i="225" s="1"/>
  <c r="Q262" i="225"/>
  <c r="Q268" i="225" s="1"/>
  <c r="Q274" i="225" s="1"/>
  <c r="P262" i="225"/>
  <c r="P268" i="225" s="1"/>
  <c r="P274" i="225" s="1"/>
  <c r="O262" i="225"/>
  <c r="O268" i="225" s="1"/>
  <c r="O274" i="225" s="1"/>
  <c r="AL261" i="225"/>
  <c r="AL267" i="225" s="1"/>
  <c r="AL273" i="225" s="1"/>
  <c r="AK261" i="225"/>
  <c r="AK267" i="225" s="1"/>
  <c r="AK273" i="225" s="1"/>
  <c r="AJ261" i="225"/>
  <c r="AJ267" i="225" s="1"/>
  <c r="AJ273" i="225" s="1"/>
  <c r="AI261" i="225"/>
  <c r="AI267" i="225" s="1"/>
  <c r="AI273" i="225" s="1"/>
  <c r="AH261" i="225"/>
  <c r="AH267" i="225" s="1"/>
  <c r="AH273" i="225" s="1"/>
  <c r="AG261" i="225"/>
  <c r="AG267" i="225" s="1"/>
  <c r="AG273" i="225" s="1"/>
  <c r="AF261" i="225"/>
  <c r="AF267" i="225" s="1"/>
  <c r="AF273" i="225" s="1"/>
  <c r="AE261" i="225"/>
  <c r="AE267" i="225" s="1"/>
  <c r="AE273" i="225" s="1"/>
  <c r="AD261" i="225"/>
  <c r="AD267" i="225" s="1"/>
  <c r="AD273" i="225" s="1"/>
  <c r="AC261" i="225"/>
  <c r="AC267" i="225" s="1"/>
  <c r="AC273" i="225" s="1"/>
  <c r="AB261" i="225"/>
  <c r="AB267" i="225" s="1"/>
  <c r="AB273" i="225" s="1"/>
  <c r="AA261" i="225"/>
  <c r="AA267" i="225" s="1"/>
  <c r="AA273" i="225" s="1"/>
  <c r="Z261" i="225"/>
  <c r="Z267" i="225" s="1"/>
  <c r="Z273" i="225" s="1"/>
  <c r="Y261" i="225"/>
  <c r="Y267" i="225" s="1"/>
  <c r="Y273" i="225" s="1"/>
  <c r="X261" i="225"/>
  <c r="X267" i="225" s="1"/>
  <c r="X273" i="225" s="1"/>
  <c r="W261" i="225"/>
  <c r="W267" i="225" s="1"/>
  <c r="W273" i="225" s="1"/>
  <c r="V261" i="225"/>
  <c r="V267" i="225" s="1"/>
  <c r="V273" i="225" s="1"/>
  <c r="U261" i="225"/>
  <c r="U267" i="225" s="1"/>
  <c r="U273" i="225" s="1"/>
  <c r="T261" i="225"/>
  <c r="T267" i="225" s="1"/>
  <c r="T273" i="225" s="1"/>
  <c r="S261" i="225"/>
  <c r="S267" i="225" s="1"/>
  <c r="S273" i="225" s="1"/>
  <c r="R261" i="225"/>
  <c r="R267" i="225" s="1"/>
  <c r="R273" i="225" s="1"/>
  <c r="Q261" i="225"/>
  <c r="Q267" i="225" s="1"/>
  <c r="Q273" i="225" s="1"/>
  <c r="P261" i="225"/>
  <c r="P267" i="225" s="1"/>
  <c r="P273" i="225" s="1"/>
  <c r="O261" i="225"/>
  <c r="O267" i="225" s="1"/>
  <c r="O273" i="225" s="1"/>
  <c r="AL260" i="225"/>
  <c r="AL266" i="225" s="1"/>
  <c r="AL272" i="225" s="1"/>
  <c r="AK260" i="225"/>
  <c r="AK266" i="225" s="1"/>
  <c r="AK272" i="225" s="1"/>
  <c r="AJ260" i="225"/>
  <c r="AJ266" i="225" s="1"/>
  <c r="AJ272" i="225" s="1"/>
  <c r="AI260" i="225"/>
  <c r="AI266" i="225" s="1"/>
  <c r="AI272" i="225" s="1"/>
  <c r="AH260" i="225"/>
  <c r="AH266" i="225" s="1"/>
  <c r="AH272" i="225" s="1"/>
  <c r="AG260" i="225"/>
  <c r="AG266" i="225" s="1"/>
  <c r="AG272" i="225" s="1"/>
  <c r="AF260" i="225"/>
  <c r="AF266" i="225" s="1"/>
  <c r="AF272" i="225" s="1"/>
  <c r="AE260" i="225"/>
  <c r="AE266" i="225" s="1"/>
  <c r="AE272" i="225" s="1"/>
  <c r="AD260" i="225"/>
  <c r="AD266" i="225" s="1"/>
  <c r="AD272" i="225" s="1"/>
  <c r="AC260" i="225"/>
  <c r="AC266" i="225" s="1"/>
  <c r="AC272" i="225" s="1"/>
  <c r="AB260" i="225"/>
  <c r="AB266" i="225" s="1"/>
  <c r="AB272" i="225" s="1"/>
  <c r="AA260" i="225"/>
  <c r="AA266" i="225" s="1"/>
  <c r="AA272" i="225" s="1"/>
  <c r="Z260" i="225"/>
  <c r="Z266" i="225" s="1"/>
  <c r="Z272" i="225" s="1"/>
  <c r="Y260" i="225"/>
  <c r="Y266" i="225" s="1"/>
  <c r="Y272" i="225" s="1"/>
  <c r="X260" i="225"/>
  <c r="X266" i="225" s="1"/>
  <c r="X272" i="225" s="1"/>
  <c r="W260" i="225"/>
  <c r="W266" i="225" s="1"/>
  <c r="W272" i="225" s="1"/>
  <c r="V260" i="225"/>
  <c r="V266" i="225" s="1"/>
  <c r="V272" i="225" s="1"/>
  <c r="U260" i="225"/>
  <c r="U266" i="225" s="1"/>
  <c r="U272" i="225" s="1"/>
  <c r="T260" i="225"/>
  <c r="T266" i="225" s="1"/>
  <c r="T272" i="225" s="1"/>
  <c r="S260" i="225"/>
  <c r="S266" i="225" s="1"/>
  <c r="S272" i="225" s="1"/>
  <c r="R260" i="225"/>
  <c r="R266" i="225" s="1"/>
  <c r="R272" i="225" s="1"/>
  <c r="Q260" i="225"/>
  <c r="Q266" i="225" s="1"/>
  <c r="Q272" i="225" s="1"/>
  <c r="P260" i="225"/>
  <c r="P266" i="225" s="1"/>
  <c r="P272" i="225" s="1"/>
  <c r="O260" i="225"/>
  <c r="O266" i="225" s="1"/>
  <c r="O272" i="225" s="1"/>
  <c r="AL259" i="225"/>
  <c r="AL265" i="225" s="1"/>
  <c r="AL271" i="225" s="1"/>
  <c r="AK259" i="225"/>
  <c r="AK265" i="225" s="1"/>
  <c r="AK271" i="225" s="1"/>
  <c r="AJ259" i="225"/>
  <c r="AJ265" i="225" s="1"/>
  <c r="AJ271" i="225" s="1"/>
  <c r="AI259" i="225"/>
  <c r="AI265" i="225" s="1"/>
  <c r="AI271" i="225" s="1"/>
  <c r="AH259" i="225"/>
  <c r="AH265" i="225" s="1"/>
  <c r="AH271" i="225" s="1"/>
  <c r="AG259" i="225"/>
  <c r="AG265" i="225" s="1"/>
  <c r="AG271" i="225" s="1"/>
  <c r="AF259" i="225"/>
  <c r="AF265" i="225" s="1"/>
  <c r="AF271" i="225" s="1"/>
  <c r="AE259" i="225"/>
  <c r="AE265" i="225" s="1"/>
  <c r="AE271" i="225" s="1"/>
  <c r="AD259" i="225"/>
  <c r="AD265" i="225" s="1"/>
  <c r="AD271" i="225" s="1"/>
  <c r="AC259" i="225"/>
  <c r="AC265" i="225" s="1"/>
  <c r="AC271" i="225" s="1"/>
  <c r="AB259" i="225"/>
  <c r="AB265" i="225" s="1"/>
  <c r="AB271" i="225" s="1"/>
  <c r="AA259" i="225"/>
  <c r="AA265" i="225" s="1"/>
  <c r="AA271" i="225" s="1"/>
  <c r="Z259" i="225"/>
  <c r="Z265" i="225" s="1"/>
  <c r="Z271" i="225" s="1"/>
  <c r="Y259" i="225"/>
  <c r="Y265" i="225" s="1"/>
  <c r="Y271" i="225" s="1"/>
  <c r="X259" i="225"/>
  <c r="X265" i="225" s="1"/>
  <c r="X271" i="225" s="1"/>
  <c r="W259" i="225"/>
  <c r="W265" i="225" s="1"/>
  <c r="W271" i="225" s="1"/>
  <c r="V259" i="225"/>
  <c r="V265" i="225" s="1"/>
  <c r="V271" i="225" s="1"/>
  <c r="U259" i="225"/>
  <c r="U265" i="225" s="1"/>
  <c r="U271" i="225" s="1"/>
  <c r="T259" i="225"/>
  <c r="T265" i="225" s="1"/>
  <c r="T271" i="225" s="1"/>
  <c r="S259" i="225"/>
  <c r="S265" i="225" s="1"/>
  <c r="S271" i="225" s="1"/>
  <c r="R259" i="225"/>
  <c r="R265" i="225" s="1"/>
  <c r="R271" i="225" s="1"/>
  <c r="Q259" i="225"/>
  <c r="Q265" i="225" s="1"/>
  <c r="Q271" i="225" s="1"/>
  <c r="P259" i="225"/>
  <c r="P265" i="225" s="1"/>
  <c r="P271" i="225" s="1"/>
  <c r="O259" i="225"/>
  <c r="O265" i="225" s="1"/>
  <c r="O271" i="225" s="1"/>
  <c r="AL258" i="225"/>
  <c r="AL264" i="225" s="1"/>
  <c r="AL270" i="225" s="1"/>
  <c r="AK258" i="225"/>
  <c r="AK264" i="225" s="1"/>
  <c r="AK270" i="225" s="1"/>
  <c r="AJ258" i="225"/>
  <c r="AJ264" i="225" s="1"/>
  <c r="AJ270" i="225" s="1"/>
  <c r="AI258" i="225"/>
  <c r="AI264" i="225" s="1"/>
  <c r="AI270" i="225" s="1"/>
  <c r="AH258" i="225"/>
  <c r="AH264" i="225" s="1"/>
  <c r="AG258" i="225"/>
  <c r="AG264" i="225" s="1"/>
  <c r="AG270" i="225" s="1"/>
  <c r="AF258" i="225"/>
  <c r="AF264" i="225" s="1"/>
  <c r="AE258" i="225"/>
  <c r="AE264" i="225" s="1"/>
  <c r="AE270" i="225" s="1"/>
  <c r="AD258" i="225"/>
  <c r="AD264" i="225" s="1"/>
  <c r="AD270" i="225" s="1"/>
  <c r="AC258" i="225"/>
  <c r="AC264" i="225" s="1"/>
  <c r="AB258" i="225"/>
  <c r="AB264" i="225" s="1"/>
  <c r="AA258" i="225"/>
  <c r="AA264" i="225" s="1"/>
  <c r="AA270" i="225" s="1"/>
  <c r="Z258" i="225"/>
  <c r="Z264" i="225" s="1"/>
  <c r="Z270" i="225" s="1"/>
  <c r="Y258" i="225"/>
  <c r="Y264" i="225" s="1"/>
  <c r="Y270" i="225" s="1"/>
  <c r="X258" i="225"/>
  <c r="X264" i="225" s="1"/>
  <c r="W258" i="225"/>
  <c r="W264" i="225" s="1"/>
  <c r="W270" i="225" s="1"/>
  <c r="V258" i="225"/>
  <c r="V264" i="225" s="1"/>
  <c r="V270" i="225" s="1"/>
  <c r="U258" i="225"/>
  <c r="U264" i="225" s="1"/>
  <c r="U270" i="225" s="1"/>
  <c r="T258" i="225"/>
  <c r="T264" i="225" s="1"/>
  <c r="T270" i="225" s="1"/>
  <c r="S258" i="225"/>
  <c r="S264" i="225" s="1"/>
  <c r="R258" i="225"/>
  <c r="R264" i="225" s="1"/>
  <c r="R270" i="225" s="1"/>
  <c r="Q258" i="225"/>
  <c r="Q264" i="225" s="1"/>
  <c r="Q270" i="225" s="1"/>
  <c r="P258" i="225"/>
  <c r="P264" i="225" s="1"/>
  <c r="P270" i="225" s="1"/>
  <c r="O258" i="225"/>
  <c r="O264" i="225" s="1"/>
  <c r="AL251" i="225"/>
  <c r="AK251" i="225"/>
  <c r="AJ251" i="225"/>
  <c r="AI251" i="225"/>
  <c r="AH251" i="225"/>
  <c r="AG251" i="225"/>
  <c r="AF251" i="225"/>
  <c r="AE251" i="225"/>
  <c r="AD251" i="225"/>
  <c r="AC251" i="225"/>
  <c r="AB251" i="225"/>
  <c r="AA251" i="225"/>
  <c r="Z251" i="225"/>
  <c r="Y251" i="225"/>
  <c r="X251" i="225"/>
  <c r="W251" i="225"/>
  <c r="V251" i="225"/>
  <c r="U251" i="225"/>
  <c r="T251" i="225"/>
  <c r="S251" i="225"/>
  <c r="R251" i="225"/>
  <c r="Q251" i="225"/>
  <c r="P251" i="225"/>
  <c r="O251" i="225"/>
  <c r="AL245" i="225"/>
  <c r="AK245" i="225"/>
  <c r="AJ245" i="225"/>
  <c r="AI245" i="225"/>
  <c r="AH245" i="225"/>
  <c r="AG245" i="225"/>
  <c r="AF245" i="225"/>
  <c r="AE245" i="225"/>
  <c r="AD245" i="225"/>
  <c r="AC245" i="225"/>
  <c r="AB245" i="225"/>
  <c r="AA245" i="225"/>
  <c r="Z245" i="225"/>
  <c r="Y245" i="225"/>
  <c r="X245" i="225"/>
  <c r="W245" i="225"/>
  <c r="V245" i="225"/>
  <c r="U245" i="225"/>
  <c r="T245" i="225"/>
  <c r="S245" i="225"/>
  <c r="R245" i="225"/>
  <c r="Q245" i="225"/>
  <c r="P245" i="225"/>
  <c r="O245" i="225"/>
  <c r="AL239" i="225"/>
  <c r="AK239" i="225"/>
  <c r="AJ239" i="225"/>
  <c r="AI239" i="225"/>
  <c r="AH239" i="225"/>
  <c r="AG239" i="225"/>
  <c r="AF239" i="225"/>
  <c r="AE239" i="225"/>
  <c r="AD239" i="225"/>
  <c r="AC239" i="225"/>
  <c r="AB239" i="225"/>
  <c r="AA239" i="225"/>
  <c r="Z239" i="225"/>
  <c r="Y239" i="225"/>
  <c r="X239" i="225"/>
  <c r="W239" i="225"/>
  <c r="V239" i="225"/>
  <c r="U239" i="225"/>
  <c r="T239" i="225"/>
  <c r="S239" i="225"/>
  <c r="R239" i="225"/>
  <c r="Q239" i="225"/>
  <c r="P239" i="225"/>
  <c r="O239" i="225"/>
  <c r="A211" i="225"/>
  <c r="A212" i="225" s="1"/>
  <c r="A213" i="225" s="1"/>
  <c r="A224" i="225"/>
  <c r="A225" i="225" s="1"/>
  <c r="A226" i="225" s="1"/>
  <c r="AL212" i="225"/>
  <c r="AL214" i="225" s="1"/>
  <c r="AK212" i="225"/>
  <c r="AK214" i="225" s="1"/>
  <c r="AJ212" i="225"/>
  <c r="AJ214" i="225" s="1"/>
  <c r="AI212" i="225"/>
  <c r="AI214" i="225" s="1"/>
  <c r="AH212" i="225"/>
  <c r="AH214" i="225" s="1"/>
  <c r="AG212" i="225"/>
  <c r="AG214" i="225" s="1"/>
  <c r="AF212" i="225"/>
  <c r="AF214" i="225" s="1"/>
  <c r="AE212" i="225"/>
  <c r="AE214" i="225" s="1"/>
  <c r="AD212" i="225"/>
  <c r="AD214" i="225" s="1"/>
  <c r="AC212" i="225"/>
  <c r="AC214" i="225" s="1"/>
  <c r="AB212" i="225"/>
  <c r="AB214" i="225" s="1"/>
  <c r="AA212" i="225"/>
  <c r="AA214" i="225" s="1"/>
  <c r="Z212" i="225"/>
  <c r="Z214" i="225" s="1"/>
  <c r="Y212" i="225"/>
  <c r="Y214" i="225" s="1"/>
  <c r="X212" i="225"/>
  <c r="X214" i="225" s="1"/>
  <c r="W212" i="225"/>
  <c r="W214" i="225" s="1"/>
  <c r="V212" i="225"/>
  <c r="V214" i="225" s="1"/>
  <c r="U212" i="225"/>
  <c r="U214" i="225" s="1"/>
  <c r="T212" i="225"/>
  <c r="T214" i="225" s="1"/>
  <c r="S212" i="225"/>
  <c r="S214" i="225" s="1"/>
  <c r="R212" i="225"/>
  <c r="R214" i="225" s="1"/>
  <c r="Q212" i="225"/>
  <c r="Q214" i="225" s="1"/>
  <c r="P212" i="225"/>
  <c r="P214" i="225" s="1"/>
  <c r="O212" i="225"/>
  <c r="O214" i="225" s="1"/>
  <c r="AL211" i="225"/>
  <c r="AK211" i="225"/>
  <c r="AJ211" i="225"/>
  <c r="AI211" i="225"/>
  <c r="AH211" i="225"/>
  <c r="AG211" i="225"/>
  <c r="AF211" i="225"/>
  <c r="AE211" i="225"/>
  <c r="AD211" i="225"/>
  <c r="AC211" i="225"/>
  <c r="AB211" i="225"/>
  <c r="AA211" i="225"/>
  <c r="Z211" i="225"/>
  <c r="Y211" i="225"/>
  <c r="X211" i="225"/>
  <c r="W211" i="225"/>
  <c r="V211" i="225"/>
  <c r="U211" i="225"/>
  <c r="T211" i="225"/>
  <c r="S211" i="225"/>
  <c r="R211" i="225"/>
  <c r="Q211" i="225"/>
  <c r="P211" i="225"/>
  <c r="O211" i="225"/>
  <c r="L224" i="225"/>
  <c r="A424" i="225" l="1"/>
  <c r="Q423" i="225"/>
  <c r="AH263" i="225"/>
  <c r="AH270" i="225"/>
  <c r="S263" i="225"/>
  <c r="S270" i="225"/>
  <c r="AB263" i="225"/>
  <c r="AB270" i="225"/>
  <c r="AC263" i="225"/>
  <c r="AC270" i="225"/>
  <c r="O263" i="225"/>
  <c r="O270" i="225"/>
  <c r="X263" i="225"/>
  <c r="X270" i="225"/>
  <c r="AF263" i="225"/>
  <c r="AF270" i="225"/>
  <c r="AI263" i="225"/>
  <c r="T394" i="225"/>
  <c r="S395" i="225"/>
  <c r="AK263" i="225"/>
  <c r="U263" i="225"/>
  <c r="A214" i="225"/>
  <c r="A215" i="225" s="1"/>
  <c r="A216" i="225" s="1"/>
  <c r="A220" i="225" s="1"/>
  <c r="A221" i="225" s="1"/>
  <c r="A222" i="225" s="1"/>
  <c r="T215" i="225"/>
  <c r="AK215" i="225"/>
  <c r="AF215" i="225"/>
  <c r="AC215" i="225"/>
  <c r="AE215" i="225"/>
  <c r="P215" i="225"/>
  <c r="U215" i="225"/>
  <c r="V215" i="225"/>
  <c r="W215" i="225"/>
  <c r="AB215" i="225"/>
  <c r="R215" i="225"/>
  <c r="AL215" i="225"/>
  <c r="AG215" i="225"/>
  <c r="AH215" i="225"/>
  <c r="AJ215" i="225"/>
  <c r="S215" i="225"/>
  <c r="AI215" i="225"/>
  <c r="Z215" i="225"/>
  <c r="AD215" i="225"/>
  <c r="X215" i="225"/>
  <c r="AA215" i="225"/>
  <c r="Q215" i="225"/>
  <c r="Y215" i="225"/>
  <c r="O215" i="225"/>
  <c r="Y263" i="225"/>
  <c r="T263" i="225"/>
  <c r="Q263" i="225"/>
  <c r="R263" i="225"/>
  <c r="AG263" i="225"/>
  <c r="Z263" i="225"/>
  <c r="AJ263" i="225"/>
  <c r="AJ257" i="225"/>
  <c r="AE263" i="225"/>
  <c r="AI257" i="225"/>
  <c r="AK257" i="225"/>
  <c r="AG257" i="225"/>
  <c r="AH257" i="225"/>
  <c r="AL257" i="225"/>
  <c r="AA263" i="225"/>
  <c r="P257" i="225"/>
  <c r="S257" i="225"/>
  <c r="AF257" i="225"/>
  <c r="V263" i="225"/>
  <c r="AL263" i="225"/>
  <c r="AA257" i="225"/>
  <c r="Q257" i="225"/>
  <c r="AD257" i="225"/>
  <c r="AD263" i="225"/>
  <c r="V257" i="225"/>
  <c r="X257" i="225"/>
  <c r="Y257" i="225"/>
  <c r="R257" i="225"/>
  <c r="Z257" i="225"/>
  <c r="T257" i="225"/>
  <c r="AB257" i="225"/>
  <c r="U257" i="225"/>
  <c r="AC257" i="225"/>
  <c r="L225" i="225"/>
  <c r="L226" i="225"/>
  <c r="O257" i="225"/>
  <c r="W257" i="225"/>
  <c r="W263" i="225"/>
  <c r="P263" i="225"/>
  <c r="AE257" i="225"/>
  <c r="A425" i="225" l="1"/>
  <c r="Q424" i="225"/>
  <c r="U394" i="225"/>
  <c r="T395" i="225"/>
  <c r="A217" i="225"/>
  <c r="A218" i="225" s="1"/>
  <c r="A219" i="225" s="1"/>
  <c r="A206" i="225"/>
  <c r="A202" i="225"/>
  <c r="A203" i="225" s="1"/>
  <c r="A204" i="225" s="1"/>
  <c r="AL202" i="225"/>
  <c r="AK202" i="225"/>
  <c r="AJ202" i="225"/>
  <c r="AI202" i="225"/>
  <c r="AH202" i="225"/>
  <c r="AG202" i="225"/>
  <c r="AF202" i="225"/>
  <c r="AE202" i="225"/>
  <c r="AD202" i="225"/>
  <c r="AC202" i="225"/>
  <c r="AB202" i="225"/>
  <c r="AA202" i="225"/>
  <c r="Z202" i="225"/>
  <c r="Y202" i="225"/>
  <c r="X202" i="225"/>
  <c r="W202" i="225"/>
  <c r="V202" i="225"/>
  <c r="U202" i="225"/>
  <c r="T202" i="225"/>
  <c r="S202" i="225"/>
  <c r="R202" i="225"/>
  <c r="Q202" i="225"/>
  <c r="P202" i="225"/>
  <c r="O202" i="225"/>
  <c r="AL194" i="225"/>
  <c r="AL192" i="225" s="1"/>
  <c r="AK194" i="225"/>
  <c r="AK192" i="225" s="1"/>
  <c r="AJ194" i="225"/>
  <c r="AJ192" i="225" s="1"/>
  <c r="AI194" i="225"/>
  <c r="AI192" i="225" s="1"/>
  <c r="AH194" i="225"/>
  <c r="AH192" i="225" s="1"/>
  <c r="AG194" i="225"/>
  <c r="AG192" i="225" s="1"/>
  <c r="AF194" i="225"/>
  <c r="AF192" i="225" s="1"/>
  <c r="AE194" i="225"/>
  <c r="AE192" i="225" s="1"/>
  <c r="AD194" i="225"/>
  <c r="AD192" i="225" s="1"/>
  <c r="AC194" i="225"/>
  <c r="AC192" i="225" s="1"/>
  <c r="AB194" i="225"/>
  <c r="AB192" i="225" s="1"/>
  <c r="AA194" i="225"/>
  <c r="AA192" i="225" s="1"/>
  <c r="Z194" i="225"/>
  <c r="Z192" i="225" s="1"/>
  <c r="Y194" i="225"/>
  <c r="Y192" i="225" s="1"/>
  <c r="X194" i="225"/>
  <c r="X192" i="225" s="1"/>
  <c r="W194" i="225"/>
  <c r="W192" i="225" s="1"/>
  <c r="V194" i="225"/>
  <c r="V192" i="225" s="1"/>
  <c r="U194" i="225"/>
  <c r="U192" i="225" s="1"/>
  <c r="T194" i="225"/>
  <c r="T192" i="225" s="1"/>
  <c r="S194" i="225"/>
  <c r="S192" i="225" s="1"/>
  <c r="R194" i="225"/>
  <c r="R192" i="225" s="1"/>
  <c r="Q194" i="225"/>
  <c r="Q192" i="225" s="1"/>
  <c r="P194" i="225"/>
  <c r="P192" i="225" s="1"/>
  <c r="O194" i="225"/>
  <c r="O192" i="225" s="1"/>
  <c r="AL178" i="225"/>
  <c r="AK178" i="225"/>
  <c r="AJ178" i="225"/>
  <c r="AI178" i="225"/>
  <c r="AH178" i="225"/>
  <c r="AG178" i="225"/>
  <c r="AF178" i="225"/>
  <c r="AE178" i="225"/>
  <c r="AD178" i="225"/>
  <c r="AC178" i="225"/>
  <c r="AB178" i="225"/>
  <c r="AA178" i="225"/>
  <c r="Z178" i="225"/>
  <c r="Y178" i="225"/>
  <c r="X178" i="225"/>
  <c r="W178" i="225"/>
  <c r="V178" i="225"/>
  <c r="U178" i="225"/>
  <c r="T178" i="225"/>
  <c r="S178" i="225"/>
  <c r="R178" i="225"/>
  <c r="Q178" i="225"/>
  <c r="P178" i="225"/>
  <c r="O178" i="225"/>
  <c r="AL171" i="225"/>
  <c r="AK171" i="225"/>
  <c r="AJ171" i="225"/>
  <c r="AI171" i="225"/>
  <c r="AH171" i="225"/>
  <c r="AG171" i="225"/>
  <c r="AF171" i="225"/>
  <c r="AE171" i="225"/>
  <c r="AD171" i="225"/>
  <c r="AC171" i="225"/>
  <c r="AB171" i="225"/>
  <c r="AA171" i="225"/>
  <c r="Z171" i="225"/>
  <c r="Y171" i="225"/>
  <c r="X171" i="225"/>
  <c r="W171" i="225"/>
  <c r="V171" i="225"/>
  <c r="U171" i="225"/>
  <c r="T171" i="225"/>
  <c r="S171" i="225"/>
  <c r="R171" i="225"/>
  <c r="Q171" i="225"/>
  <c r="P171" i="225"/>
  <c r="O171" i="225"/>
  <c r="AL168" i="225"/>
  <c r="AK168" i="225"/>
  <c r="AJ168" i="225"/>
  <c r="AI168" i="225"/>
  <c r="AH168" i="225"/>
  <c r="AG168" i="225"/>
  <c r="AF168" i="225"/>
  <c r="AE168" i="225"/>
  <c r="AD168" i="225"/>
  <c r="AC168" i="225"/>
  <c r="AB168" i="225"/>
  <c r="AA168" i="225"/>
  <c r="Z168" i="225"/>
  <c r="Y168" i="225"/>
  <c r="X168" i="225"/>
  <c r="W168" i="225"/>
  <c r="V168" i="225"/>
  <c r="U168" i="225"/>
  <c r="T168" i="225"/>
  <c r="S168" i="225"/>
  <c r="R168" i="225"/>
  <c r="Q168" i="225"/>
  <c r="P168" i="225"/>
  <c r="O168" i="225"/>
  <c r="AL165" i="225"/>
  <c r="AK165" i="225"/>
  <c r="AJ165" i="225"/>
  <c r="AI165" i="225"/>
  <c r="AH165" i="225"/>
  <c r="AG165" i="225"/>
  <c r="AF165" i="225"/>
  <c r="AE165" i="225"/>
  <c r="AD165" i="225"/>
  <c r="AC165" i="225"/>
  <c r="AB165" i="225"/>
  <c r="AA165" i="225"/>
  <c r="Z165" i="225"/>
  <c r="Y165" i="225"/>
  <c r="X165" i="225"/>
  <c r="W165" i="225"/>
  <c r="V165" i="225"/>
  <c r="U165" i="225"/>
  <c r="T165" i="225"/>
  <c r="S165" i="225"/>
  <c r="R165" i="225"/>
  <c r="Q165" i="225"/>
  <c r="P165" i="225"/>
  <c r="O165" i="225"/>
  <c r="AL162" i="225"/>
  <c r="AL161" i="225" s="1"/>
  <c r="AL159" i="225" s="1"/>
  <c r="AK162" i="225"/>
  <c r="AK161" i="225" s="1"/>
  <c r="AK159" i="225" s="1"/>
  <c r="AJ162" i="225"/>
  <c r="AJ161" i="225" s="1"/>
  <c r="AJ159" i="225" s="1"/>
  <c r="AI162" i="225"/>
  <c r="AI161" i="225" s="1"/>
  <c r="AI159" i="225" s="1"/>
  <c r="AH162" i="225"/>
  <c r="AH161" i="225" s="1"/>
  <c r="AH159" i="225" s="1"/>
  <c r="AG162" i="225"/>
  <c r="AG161" i="225" s="1"/>
  <c r="AG159" i="225" s="1"/>
  <c r="AF162" i="225"/>
  <c r="AF161" i="225" s="1"/>
  <c r="AF159" i="225" s="1"/>
  <c r="AE162" i="225"/>
  <c r="AE161" i="225" s="1"/>
  <c r="AE159" i="225" s="1"/>
  <c r="AD162" i="225"/>
  <c r="AD161" i="225" s="1"/>
  <c r="AD159" i="225" s="1"/>
  <c r="AC162" i="225"/>
  <c r="AC161" i="225" s="1"/>
  <c r="AC159" i="225" s="1"/>
  <c r="AB162" i="225"/>
  <c r="AB161" i="225" s="1"/>
  <c r="AB159" i="225" s="1"/>
  <c r="AA162" i="225"/>
  <c r="AA161" i="225" s="1"/>
  <c r="AA159" i="225" s="1"/>
  <c r="Z162" i="225"/>
  <c r="Z161" i="225" s="1"/>
  <c r="Z159" i="225" s="1"/>
  <c r="Y162" i="225"/>
  <c r="X162" i="225"/>
  <c r="X161" i="225" s="1"/>
  <c r="X159" i="225" s="1"/>
  <c r="W162" i="225"/>
  <c r="W161" i="225" s="1"/>
  <c r="W159" i="225" s="1"/>
  <c r="V162" i="225"/>
  <c r="V161" i="225" s="1"/>
  <c r="V159" i="225" s="1"/>
  <c r="U162" i="225"/>
  <c r="U161" i="225" s="1"/>
  <c r="U159" i="225" s="1"/>
  <c r="T162" i="225"/>
  <c r="T161" i="225" s="1"/>
  <c r="T159" i="225" s="1"/>
  <c r="S162" i="225"/>
  <c r="S161" i="225" s="1"/>
  <c r="S159" i="225" s="1"/>
  <c r="R162" i="225"/>
  <c r="R161" i="225" s="1"/>
  <c r="R159" i="225" s="1"/>
  <c r="Q162" i="225"/>
  <c r="Q161" i="225" s="1"/>
  <c r="Q159" i="225" s="1"/>
  <c r="P162" i="225"/>
  <c r="O162" i="225"/>
  <c r="O161" i="225" s="1"/>
  <c r="O159" i="225" s="1"/>
  <c r="A160" i="225"/>
  <c r="A161" i="225" s="1"/>
  <c r="A162" i="225" s="1"/>
  <c r="A163" i="225" s="1"/>
  <c r="A164" i="225" s="1"/>
  <c r="A165" i="225" s="1"/>
  <c r="A166" i="225" s="1"/>
  <c r="A167" i="225" s="1"/>
  <c r="A168" i="225" s="1"/>
  <c r="A169" i="225" s="1"/>
  <c r="A170" i="225" s="1"/>
  <c r="A171" i="225" s="1"/>
  <c r="A172" i="225" s="1"/>
  <c r="AL150" i="225"/>
  <c r="AK150" i="225"/>
  <c r="AJ150" i="225"/>
  <c r="AI150" i="225"/>
  <c r="AH150" i="225"/>
  <c r="AG150" i="225"/>
  <c r="AF150" i="225"/>
  <c r="AE150" i="225"/>
  <c r="AD150" i="225"/>
  <c r="AC150" i="225"/>
  <c r="AB150" i="225"/>
  <c r="AA150" i="225"/>
  <c r="Z150" i="225"/>
  <c r="Y150" i="225"/>
  <c r="X150" i="225"/>
  <c r="W150" i="225"/>
  <c r="V150" i="225"/>
  <c r="U150" i="225"/>
  <c r="T150" i="225"/>
  <c r="S150" i="225"/>
  <c r="R150" i="225"/>
  <c r="Q150" i="225"/>
  <c r="P150" i="225"/>
  <c r="O150" i="225"/>
  <c r="AL147" i="225"/>
  <c r="AK147" i="225"/>
  <c r="AJ147" i="225"/>
  <c r="AI147" i="225"/>
  <c r="AH147" i="225"/>
  <c r="AG147" i="225"/>
  <c r="AF147" i="225"/>
  <c r="AE147" i="225"/>
  <c r="AD147" i="225"/>
  <c r="AC147" i="225"/>
  <c r="AB147" i="225"/>
  <c r="AA147" i="225"/>
  <c r="Z147" i="225"/>
  <c r="Y147" i="225"/>
  <c r="X147" i="225"/>
  <c r="W147" i="225"/>
  <c r="V147" i="225"/>
  <c r="U147" i="225"/>
  <c r="T147" i="225"/>
  <c r="S147" i="225"/>
  <c r="R147" i="225"/>
  <c r="Q147" i="225"/>
  <c r="P147" i="225"/>
  <c r="O147" i="225"/>
  <c r="A142" i="225"/>
  <c r="A143" i="225" s="1"/>
  <c r="A144" i="225" s="1"/>
  <c r="A145" i="225" s="1"/>
  <c r="AL132" i="225"/>
  <c r="AK132" i="225"/>
  <c r="AJ132" i="225"/>
  <c r="AI132" i="225"/>
  <c r="AH132" i="225"/>
  <c r="AG132" i="225"/>
  <c r="AF132" i="225"/>
  <c r="AE132" i="225"/>
  <c r="AD132" i="225"/>
  <c r="AC132" i="225"/>
  <c r="AB132" i="225"/>
  <c r="AA132" i="225"/>
  <c r="Z132" i="225"/>
  <c r="Y132" i="225"/>
  <c r="X132" i="225"/>
  <c r="W132" i="225"/>
  <c r="V132" i="225"/>
  <c r="U132" i="225"/>
  <c r="T132" i="225"/>
  <c r="S132" i="225"/>
  <c r="R132" i="225"/>
  <c r="Q132" i="225"/>
  <c r="P132" i="225"/>
  <c r="O132" i="225"/>
  <c r="AL129" i="225"/>
  <c r="AK129" i="225"/>
  <c r="AJ129" i="225"/>
  <c r="AI129" i="225"/>
  <c r="AH129" i="225"/>
  <c r="AG129" i="225"/>
  <c r="AF129" i="225"/>
  <c r="AE129" i="225"/>
  <c r="AD129" i="225"/>
  <c r="AC129" i="225"/>
  <c r="AB129" i="225"/>
  <c r="AA129" i="225"/>
  <c r="Z129" i="225"/>
  <c r="Y129" i="225"/>
  <c r="X129" i="225"/>
  <c r="W129" i="225"/>
  <c r="V129" i="225"/>
  <c r="U129" i="225"/>
  <c r="T129" i="225"/>
  <c r="S129" i="225"/>
  <c r="R129" i="225"/>
  <c r="Q129" i="225"/>
  <c r="P129" i="225"/>
  <c r="O129" i="225"/>
  <c r="AL126" i="225"/>
  <c r="AK126" i="225"/>
  <c r="AJ126" i="225"/>
  <c r="AI126" i="225"/>
  <c r="AH126" i="225"/>
  <c r="AG126" i="225"/>
  <c r="AF126" i="225"/>
  <c r="AE126" i="225"/>
  <c r="AD126" i="225"/>
  <c r="AC126" i="225"/>
  <c r="AB126" i="225"/>
  <c r="AA126" i="225"/>
  <c r="Z126" i="225"/>
  <c r="Y126" i="225"/>
  <c r="X126" i="225"/>
  <c r="W126" i="225"/>
  <c r="V126" i="225"/>
  <c r="U126" i="225"/>
  <c r="T126" i="225"/>
  <c r="S126" i="225"/>
  <c r="R126" i="225"/>
  <c r="Q126" i="225"/>
  <c r="P126" i="225"/>
  <c r="O126" i="225"/>
  <c r="AL122" i="225"/>
  <c r="AK122" i="225"/>
  <c r="AJ122" i="225"/>
  <c r="AI122" i="225"/>
  <c r="AH122" i="225"/>
  <c r="AG122" i="225"/>
  <c r="AF122" i="225"/>
  <c r="AE122" i="225"/>
  <c r="AD122" i="225"/>
  <c r="AC122" i="225"/>
  <c r="AB122" i="225"/>
  <c r="AA122" i="225"/>
  <c r="Z122" i="225"/>
  <c r="Y122" i="225"/>
  <c r="X122" i="225"/>
  <c r="W122" i="225"/>
  <c r="V122" i="225"/>
  <c r="U122" i="225"/>
  <c r="T122" i="225"/>
  <c r="S122" i="225"/>
  <c r="R122" i="225"/>
  <c r="Q122" i="225"/>
  <c r="P122" i="225"/>
  <c r="O122" i="225"/>
  <c r="AL118" i="225"/>
  <c r="AK118" i="225"/>
  <c r="AJ118" i="225"/>
  <c r="AI118" i="225"/>
  <c r="AH118" i="225"/>
  <c r="AG118" i="225"/>
  <c r="AF118" i="225"/>
  <c r="AE118" i="225"/>
  <c r="AD118" i="225"/>
  <c r="AC118" i="225"/>
  <c r="AB118" i="225"/>
  <c r="AA118" i="225"/>
  <c r="Z118" i="225"/>
  <c r="Y118" i="225"/>
  <c r="X118" i="225"/>
  <c r="W118" i="225"/>
  <c r="V118" i="225"/>
  <c r="U118" i="225"/>
  <c r="T118" i="225"/>
  <c r="S118" i="225"/>
  <c r="R118" i="225"/>
  <c r="Q118" i="225"/>
  <c r="P118" i="225"/>
  <c r="O118" i="225"/>
  <c r="AL106" i="225"/>
  <c r="AK106" i="225"/>
  <c r="AJ106" i="225"/>
  <c r="AI106" i="225"/>
  <c r="AH106" i="225"/>
  <c r="AG106" i="225"/>
  <c r="AF106" i="225"/>
  <c r="AE106" i="225"/>
  <c r="AD106" i="225"/>
  <c r="AC106" i="225"/>
  <c r="AB106" i="225"/>
  <c r="AA106" i="225"/>
  <c r="Z106" i="225"/>
  <c r="Y106" i="225"/>
  <c r="X106" i="225"/>
  <c r="W106" i="225"/>
  <c r="V106" i="225"/>
  <c r="U106" i="225"/>
  <c r="T106" i="225"/>
  <c r="S106" i="225"/>
  <c r="R106" i="225"/>
  <c r="Q106" i="225"/>
  <c r="P106" i="225"/>
  <c r="O106" i="225"/>
  <c r="A103" i="225"/>
  <c r="A104" i="225" s="1"/>
  <c r="A105" i="225" s="1"/>
  <c r="A106" i="225" s="1"/>
  <c r="A107" i="225" s="1"/>
  <c r="A108" i="225" s="1"/>
  <c r="A109" i="225" s="1"/>
  <c r="A110" i="225" s="1"/>
  <c r="A111" i="225" s="1"/>
  <c r="A112" i="225" s="1"/>
  <c r="A113" i="225" s="1"/>
  <c r="A114" i="225" s="1"/>
  <c r="A115" i="225" s="1"/>
  <c r="A116" i="225" s="1"/>
  <c r="A117" i="225" s="1"/>
  <c r="A118" i="225" s="1"/>
  <c r="A119" i="225" s="1"/>
  <c r="A120" i="225" s="1"/>
  <c r="A121" i="225" s="1"/>
  <c r="A122" i="225" s="1"/>
  <c r="A123" i="225" s="1"/>
  <c r="A124" i="225" s="1"/>
  <c r="A125" i="225" s="1"/>
  <c r="A126" i="225" s="1"/>
  <c r="A127" i="225" s="1"/>
  <c r="A128" i="225" s="1"/>
  <c r="A129" i="225" s="1"/>
  <c r="A130" i="225" s="1"/>
  <c r="A131" i="225" s="1"/>
  <c r="A132" i="225" s="1"/>
  <c r="A133" i="225" s="1"/>
  <c r="A134" i="225" s="1"/>
  <c r="A135" i="225" s="1"/>
  <c r="P161" i="225" l="1"/>
  <c r="P159" i="225" s="1"/>
  <c r="Y161" i="225"/>
  <c r="Y159" i="225" s="1"/>
  <c r="A426" i="225"/>
  <c r="Q425" i="225"/>
  <c r="Q422" i="225" s="1"/>
  <c r="A147" i="225"/>
  <c r="A148" i="225" s="1"/>
  <c r="A149" i="225" s="1"/>
  <c r="A150" i="225" s="1"/>
  <c r="A151" i="225" s="1"/>
  <c r="A152" i="225" s="1"/>
  <c r="A153" i="225" s="1"/>
  <c r="A146" i="225"/>
  <c r="V394" i="225"/>
  <c r="U395" i="225"/>
  <c r="A189" i="225"/>
  <c r="A191" i="225" s="1"/>
  <c r="A192" i="225" s="1"/>
  <c r="A193" i="225" s="1"/>
  <c r="A194" i="225" s="1"/>
  <c r="A195" i="225" s="1"/>
  <c r="A190" i="225"/>
  <c r="A173" i="225"/>
  <c r="A175" i="225" s="1"/>
  <c r="A176" i="225" s="1"/>
  <c r="A177" i="225" s="1"/>
  <c r="A178" i="225" s="1"/>
  <c r="A179" i="225" s="1"/>
  <c r="A174" i="225"/>
  <c r="P125" i="225"/>
  <c r="P117" i="225" s="1"/>
  <c r="AF141" i="225"/>
  <c r="AF146" i="225" s="1"/>
  <c r="AI141" i="225"/>
  <c r="AI146" i="225" s="1"/>
  <c r="P141" i="225"/>
  <c r="P146" i="225" s="1"/>
  <c r="X141" i="225"/>
  <c r="X146" i="225" s="1"/>
  <c r="X125" i="225"/>
  <c r="X117" i="225" s="1"/>
  <c r="R125" i="225"/>
  <c r="R117" i="225" s="1"/>
  <c r="Z125" i="225"/>
  <c r="Z117" i="225" s="1"/>
  <c r="AH125" i="225"/>
  <c r="AH117" i="225" s="1"/>
  <c r="AC125" i="225"/>
  <c r="AC117" i="225" s="1"/>
  <c r="AK125" i="225"/>
  <c r="O125" i="225"/>
  <c r="W125" i="225"/>
  <c r="W117" i="225" s="1"/>
  <c r="AE125" i="225"/>
  <c r="AE117" i="225" s="1"/>
  <c r="Q141" i="225"/>
  <c r="Q146" i="225" s="1"/>
  <c r="Y141" i="225"/>
  <c r="Y146" i="225" s="1"/>
  <c r="AG141" i="225"/>
  <c r="AG146" i="225" s="1"/>
  <c r="AA141" i="225"/>
  <c r="AA146" i="225" s="1"/>
  <c r="AF125" i="225"/>
  <c r="S141" i="225"/>
  <c r="S146" i="225" s="1"/>
  <c r="Q125" i="225"/>
  <c r="Q117" i="225" s="1"/>
  <c r="Y125" i="225"/>
  <c r="Y117" i="225" s="1"/>
  <c r="AG125" i="225"/>
  <c r="U125" i="225"/>
  <c r="U141" i="225"/>
  <c r="U146" i="225" s="1"/>
  <c r="AC141" i="225"/>
  <c r="AC146" i="225" s="1"/>
  <c r="AK141" i="225"/>
  <c r="AK146" i="225" s="1"/>
  <c r="S125" i="225"/>
  <c r="S117" i="225" s="1"/>
  <c r="AI125" i="225"/>
  <c r="AI117" i="225" s="1"/>
  <c r="T125" i="225"/>
  <c r="AB125" i="225"/>
  <c r="AJ125" i="225"/>
  <c r="R141" i="225"/>
  <c r="R146" i="225" s="1"/>
  <c r="Z141" i="225"/>
  <c r="Z146" i="225" s="1"/>
  <c r="AH141" i="225"/>
  <c r="AH146" i="225" s="1"/>
  <c r="T141" i="225"/>
  <c r="T146" i="225" s="1"/>
  <c r="AB141" i="225"/>
  <c r="AB146" i="225" s="1"/>
  <c r="AJ141" i="225"/>
  <c r="AJ146" i="225" s="1"/>
  <c r="AA125" i="225"/>
  <c r="V125" i="225"/>
  <c r="V117" i="225" s="1"/>
  <c r="AD125" i="225"/>
  <c r="AD117" i="225" s="1"/>
  <c r="AL125" i="225"/>
  <c r="AL117" i="225" s="1"/>
  <c r="V141" i="225"/>
  <c r="V146" i="225" s="1"/>
  <c r="AD141" i="225"/>
  <c r="AD146" i="225" s="1"/>
  <c r="AL141" i="225"/>
  <c r="AL146" i="225" s="1"/>
  <c r="O141" i="225"/>
  <c r="O146" i="225" s="1"/>
  <c r="AE141" i="225"/>
  <c r="AE146" i="225" s="1"/>
  <c r="W141" i="225"/>
  <c r="W146" i="225" s="1"/>
  <c r="A65" i="225"/>
  <c r="A66" i="225" s="1"/>
  <c r="A67" i="225" s="1"/>
  <c r="A68" i="225" s="1"/>
  <c r="A69" i="225" s="1"/>
  <c r="A56" i="225"/>
  <c r="A57" i="225" s="1"/>
  <c r="A58" i="225" s="1"/>
  <c r="A59" i="225" s="1"/>
  <c r="A60" i="225" s="1"/>
  <c r="A61" i="225" s="1"/>
  <c r="A62" i="225" s="1"/>
  <c r="A427" i="225" l="1"/>
  <c r="Q426" i="225"/>
  <c r="W394" i="225"/>
  <c r="V395" i="225"/>
  <c r="X111" i="225"/>
  <c r="AJ117" i="225"/>
  <c r="AJ111" i="225" s="1"/>
  <c r="AF117" i="225"/>
  <c r="AF111" i="225" s="1"/>
  <c r="AL111" i="225"/>
  <c r="AI111" i="225"/>
  <c r="Y111" i="225"/>
  <c r="Z111" i="225"/>
  <c r="O117" i="225"/>
  <c r="O111" i="225" s="1"/>
  <c r="AA117" i="225"/>
  <c r="AA111" i="225" s="1"/>
  <c r="T117" i="225"/>
  <c r="T111" i="225" s="1"/>
  <c r="AD111" i="225"/>
  <c r="S111" i="225"/>
  <c r="Q111" i="225"/>
  <c r="R111" i="225"/>
  <c r="V111" i="225"/>
  <c r="AE111" i="225"/>
  <c r="P111" i="225"/>
  <c r="AK117" i="225"/>
  <c r="AK111" i="225" s="1"/>
  <c r="AC111" i="225"/>
  <c r="AH111" i="225"/>
  <c r="W111" i="225"/>
  <c r="AG117" i="225"/>
  <c r="AG111" i="225" s="1"/>
  <c r="U117" i="225"/>
  <c r="U111" i="225" s="1"/>
  <c r="AB117" i="225"/>
  <c r="AB111" i="225" s="1"/>
  <c r="A196" i="225"/>
  <c r="A197" i="225"/>
  <c r="A180" i="225"/>
  <c r="A182" i="225" s="1"/>
  <c r="A181" i="225"/>
  <c r="A49" i="225"/>
  <c r="A48" i="225"/>
  <c r="A51" i="225"/>
  <c r="A428" i="225" l="1"/>
  <c r="Q427" i="225"/>
  <c r="X394" i="225"/>
  <c r="W395" i="225"/>
  <c r="AK102" i="225"/>
  <c r="AK116" i="225"/>
  <c r="AF102" i="225"/>
  <c r="AF116" i="225"/>
  <c r="P102" i="225"/>
  <c r="P116" i="225"/>
  <c r="AJ102" i="225"/>
  <c r="AJ116" i="225"/>
  <c r="AB102" i="225"/>
  <c r="AB116" i="225"/>
  <c r="AE102" i="225"/>
  <c r="AE116" i="225"/>
  <c r="O102" i="225"/>
  <c r="O116" i="225"/>
  <c r="X102" i="225"/>
  <c r="X116" i="225"/>
  <c r="AD102" i="225"/>
  <c r="AD116" i="225"/>
  <c r="AA102" i="225"/>
  <c r="AA116" i="225"/>
  <c r="U102" i="225"/>
  <c r="U116" i="225"/>
  <c r="V102" i="225"/>
  <c r="V116" i="225"/>
  <c r="Z102" i="225"/>
  <c r="Z116" i="225"/>
  <c r="R102" i="225"/>
  <c r="R116" i="225"/>
  <c r="AC102" i="225"/>
  <c r="AC116" i="225"/>
  <c r="T102" i="225"/>
  <c r="T116" i="225"/>
  <c r="AG102" i="225"/>
  <c r="AG116" i="225"/>
  <c r="Y102" i="225"/>
  <c r="Y116" i="225"/>
  <c r="W102" i="225"/>
  <c r="W116" i="225"/>
  <c r="Q102" i="225"/>
  <c r="Q116" i="225"/>
  <c r="AI102" i="225"/>
  <c r="AI116" i="225"/>
  <c r="AH102" i="225"/>
  <c r="AH116" i="225"/>
  <c r="S102" i="225"/>
  <c r="S116" i="225"/>
  <c r="AL102" i="225"/>
  <c r="AL116" i="225"/>
  <c r="A429" i="225" l="1"/>
  <c r="A430" i="225" s="1"/>
  <c r="A431" i="225" s="1"/>
  <c r="A432" i="225" s="1"/>
  <c r="A433" i="225" s="1"/>
  <c r="A434" i="225" s="1"/>
  <c r="A435" i="225" s="1"/>
  <c r="A436" i="225" s="1"/>
  <c r="A437" i="225" s="1"/>
  <c r="A438" i="225" s="1"/>
  <c r="Q428" i="225"/>
  <c r="Q408" i="225" s="1"/>
  <c r="Q406" i="225" s="1"/>
  <c r="Y394" i="225"/>
  <c r="X395" i="225"/>
  <c r="Z394" i="225" l="1"/>
  <c r="Y395" i="225"/>
  <c r="AA394" i="225" l="1"/>
  <c r="Z395" i="225"/>
  <c r="M20" i="507"/>
  <c r="M19" i="507"/>
  <c r="M16" i="507"/>
  <c r="M15" i="507"/>
  <c r="M12" i="507"/>
  <c r="M11" i="507"/>
  <c r="AB394" i="225" l="1"/>
  <c r="AA395" i="225"/>
  <c r="AC394" i="225" l="1"/>
  <c r="AB395" i="225"/>
  <c r="AD394" i="225" l="1"/>
  <c r="AC395" i="225"/>
  <c r="AE394" i="225" l="1"/>
  <c r="AD395" i="225"/>
  <c r="AF394" i="225" l="1"/>
  <c r="AE395" i="225"/>
  <c r="AG394" i="225" l="1"/>
  <c r="AF395" i="225"/>
  <c r="AH394" i="225" l="1"/>
  <c r="AH395" i="225" s="1"/>
  <c r="AG395" i="225"/>
</calcChain>
</file>

<file path=xl/comments1.xml><?xml version="1.0" encoding="utf-8"?>
<comments xmlns="http://schemas.openxmlformats.org/spreadsheetml/2006/main">
  <authors>
    <author>Автор</author>
  </authors>
  <commentList>
    <comment ref="H7" authorId="0" shapeId="0">
      <text>
        <r>
          <rPr>
            <sz val="9"/>
            <color indexed="81"/>
            <rFont val="Tahoma"/>
            <family val="2"/>
            <charset val="204"/>
          </rPr>
          <t>Выбор двойным щелчком мышки</t>
        </r>
      </text>
    </comment>
  </commentList>
</comments>
</file>

<file path=xl/sharedStrings.xml><?xml version="1.0" encoding="utf-8"?>
<sst xmlns="http://schemas.openxmlformats.org/spreadsheetml/2006/main" count="13816" uniqueCount="4385">
  <si>
    <t>Январь</t>
  </si>
  <si>
    <t>Февраль</t>
  </si>
  <si>
    <t>Март</t>
  </si>
  <si>
    <t>Апрель</t>
  </si>
  <si>
    <t>Май</t>
  </si>
  <si>
    <t>Июнь</t>
  </si>
  <si>
    <t>Июль</t>
  </si>
  <si>
    <t>Август</t>
  </si>
  <si>
    <t>Сентябрь</t>
  </si>
  <si>
    <t>Октябрь</t>
  </si>
  <si>
    <t>Ноябрь</t>
  </si>
  <si>
    <t>Декабрь</t>
  </si>
  <si>
    <t>Аренда имущества</t>
  </si>
  <si>
    <t>Республика Татарстан</t>
  </si>
  <si>
    <t>Год</t>
  </si>
  <si>
    <t>Причина</t>
  </si>
  <si>
    <t>№ п/п</t>
  </si>
  <si>
    <t>2.1</t>
  </si>
  <si>
    <t>1</t>
  </si>
  <si>
    <t>Ульяновская область</t>
  </si>
  <si>
    <t>да</t>
  </si>
  <si>
    <t>нет</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</si>
  <si>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</si>
  <si>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</si>
  <si>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</si>
  <si>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</si>
  <si>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</si>
  <si>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</si>
  <si>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</si>
  <si>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</si>
  <si>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</si>
  <si>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</si>
  <si>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</si>
  <si>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</si>
  <si>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</si>
  <si>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</si>
  <si>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</si>
  <si>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</si>
  <si>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</si>
  <si>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</si>
  <si>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</si>
  <si>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</si>
  <si>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</si>
  <si>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</si>
  <si>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</si>
  <si>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</si>
  <si>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</si>
  <si>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</si>
  <si>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</si>
  <si>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</si>
  <si>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</si>
  <si>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</si>
  <si>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</si>
  <si>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</si>
  <si>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</si>
  <si>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</si>
  <si>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</si>
  <si>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</si>
  <si>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</si>
  <si>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</si>
  <si>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</si>
  <si>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</si>
  <si>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</si>
  <si>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</si>
  <si>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</si>
  <si>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</si>
  <si>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</si>
  <si>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</si>
  <si>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</si>
  <si>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</si>
  <si>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</si>
  <si>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</si>
  <si>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</si>
  <si>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</si>
  <si>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</si>
  <si>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</si>
  <si>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</si>
  <si>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</si>
  <si>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</si>
  <si>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</si>
  <si>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</si>
  <si>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</si>
  <si>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</si>
  <si>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</si>
  <si>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</si>
  <si>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</si>
  <si>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</si>
  <si>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</si>
  <si>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</si>
  <si>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</si>
  <si>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</si>
  <si>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</si>
  <si>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</si>
  <si>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</si>
  <si>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</si>
  <si>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</si>
  <si>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</si>
  <si>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</si>
  <si>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</si>
  <si>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</si>
  <si>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</si>
  <si>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</si>
  <si>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</si>
  <si>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</si>
  <si>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</si>
  <si>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</si>
  <si>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Период регулирования</t>
  </si>
  <si>
    <t>ИНН</t>
  </si>
  <si>
    <t>КПП</t>
  </si>
  <si>
    <t>Комментарии</t>
  </si>
  <si>
    <t>Результат проверки</t>
  </si>
  <si>
    <t>Расчетные листы</t>
  </si>
  <si>
    <t>Скрытые листы</t>
  </si>
  <si>
    <t>Инструкция</t>
  </si>
  <si>
    <t>TEHSHEET</t>
  </si>
  <si>
    <t>Титульный</t>
  </si>
  <si>
    <t>AllSheetsInThisWorkbook</t>
  </si>
  <si>
    <t>Проверка</t>
  </si>
  <si>
    <t>modProv</t>
  </si>
  <si>
    <t>modHyp</t>
  </si>
  <si>
    <t>5</t>
  </si>
  <si>
    <t>Наименование показателя</t>
  </si>
  <si>
    <t>5.1</t>
  </si>
  <si>
    <t>5.2</t>
  </si>
  <si>
    <t>6</t>
  </si>
  <si>
    <t>7</t>
  </si>
  <si>
    <t>8</t>
  </si>
  <si>
    <t>9</t>
  </si>
  <si>
    <t>10</t>
  </si>
  <si>
    <t>11</t>
  </si>
  <si>
    <t>12</t>
  </si>
  <si>
    <t>13</t>
  </si>
  <si>
    <t>14</t>
  </si>
  <si>
    <t>15</t>
  </si>
  <si>
    <t>16</t>
  </si>
  <si>
    <t>17</t>
  </si>
  <si>
    <t>Налог на прибыль</t>
  </si>
  <si>
    <t>Налог на имущество</t>
  </si>
  <si>
    <t>18</t>
  </si>
  <si>
    <t>19</t>
  </si>
  <si>
    <t>20</t>
  </si>
  <si>
    <t>21</t>
  </si>
  <si>
    <t>Показатели</t>
  </si>
  <si>
    <t>Единица измерения</t>
  </si>
  <si>
    <t>2.1.1</t>
  </si>
  <si>
    <t>%</t>
  </si>
  <si>
    <t>2.2</t>
  </si>
  <si>
    <t>2.2.1</t>
  </si>
  <si>
    <t>4.1</t>
  </si>
  <si>
    <t>8.1</t>
  </si>
  <si>
    <t>19.1</t>
  </si>
  <si>
    <t>19.2</t>
  </si>
  <si>
    <t>19.3</t>
  </si>
  <si>
    <t>19.4</t>
  </si>
  <si>
    <t>21.1</t>
  </si>
  <si>
    <t>21.2</t>
  </si>
  <si>
    <t>21.3</t>
  </si>
  <si>
    <t>21.4</t>
  </si>
  <si>
    <t>modList01</t>
  </si>
  <si>
    <t>Лог обновления</t>
  </si>
  <si>
    <t>modUpdTemplMain</t>
  </si>
  <si>
    <t>Индексы</t>
  </si>
  <si>
    <t>Индекс потребительских цен</t>
  </si>
  <si>
    <t>Статус</t>
  </si>
  <si>
    <t>e-mail</t>
  </si>
  <si>
    <t>1.1</t>
  </si>
  <si>
    <t>1.2</t>
  </si>
  <si>
    <t>2.3</t>
  </si>
  <si>
    <t>2.3.1</t>
  </si>
  <si>
    <t>2.4</t>
  </si>
  <si>
    <t>3.1</t>
  </si>
  <si>
    <t>3.2</t>
  </si>
  <si>
    <t>modList00</t>
  </si>
  <si>
    <t>modReestr</t>
  </si>
  <si>
    <t>modfrmReestr</t>
  </si>
  <si>
    <t>Республика Крым</t>
  </si>
  <si>
    <t xml:space="preserve"> (требуется обновление)</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</si>
  <si>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</si>
  <si>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</si>
  <si>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</si>
  <si>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</si>
  <si>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</si>
  <si>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</si>
  <si>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</si>
  <si>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</si>
  <si>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</si>
  <si>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</si>
  <si>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Дата/Время</t>
  </si>
  <si>
    <t>Сообщение</t>
  </si>
  <si>
    <t>modInstruction</t>
  </si>
  <si>
    <t>modfrmCheckUpdates</t>
  </si>
  <si>
    <t>•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</si>
  <si>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modHTTP</t>
  </si>
  <si>
    <t>modThisWorkbook</t>
  </si>
  <si>
    <t>Обратиться в службу поддержки</t>
  </si>
  <si>
    <t>6.1</t>
  </si>
  <si>
    <t>6.2</t>
  </si>
  <si>
    <t>7.1</t>
  </si>
  <si>
    <t>7.2</t>
  </si>
  <si>
    <t>8.2</t>
  </si>
  <si>
    <t>15.1</t>
  </si>
  <si>
    <t>15.2</t>
  </si>
  <si>
    <t xml:space="preserve">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t>
  </si>
  <si>
    <t>modfrmRegion</t>
  </si>
  <si>
    <t>Экспертное заключение</t>
  </si>
  <si>
    <t>по результатам экспертизы предложения</t>
  </si>
  <si>
    <t>Полное наименование юридического лица (индивидуального предпринимателя) в соответствии с данными из ЕГРЮЛ/ЕГРИП</t>
  </si>
  <si>
    <t>Сокращенное наименование юридического лица (индивидуального предпринимателя) в соответствии с данными из ЕГРЮЛ/ЕГРИП</t>
  </si>
  <si>
    <t>Наименование (описание) обособленного подразделения</t>
  </si>
  <si>
    <t>ОГРН</t>
  </si>
  <si>
    <t>Код по ОКПО</t>
  </si>
  <si>
    <t>Организационно-правовая форма</t>
  </si>
  <si>
    <t>Юридический адрес</t>
  </si>
  <si>
    <t>Фактический адрес</t>
  </si>
  <si>
    <t>Телефон организации</t>
  </si>
  <si>
    <t>ФИО руководителя</t>
  </si>
  <si>
    <t>Должность руководителя</t>
  </si>
  <si>
    <t>Официальный сайт регулируемой организации в сети "Интернет"</t>
  </si>
  <si>
    <t>Государственное и (или) муниципальное участие в юридическом лице</t>
  </si>
  <si>
    <t>Наличие</t>
  </si>
  <si>
    <t>Сведения о доле, %</t>
  </si>
  <si>
    <t>Преобладающий тип собственности в юридическом лице</t>
  </si>
  <si>
    <t>Наличие раздельного учёта затрат по регулируемым видам деятельности в сфере холодного водоснабжения / водоотведения</t>
  </si>
  <si>
    <t>Плательщик НДС</t>
  </si>
  <si>
    <t>Является ли деятельность в сфере холодного водоснабжения / водоотведения профильным видом деятельности</t>
  </si>
  <si>
    <t>Наличие статуса гарантирующей организации (ГО)</t>
  </si>
  <si>
    <t>URL-ссылка на документ, подтверждающий статус ГО</t>
  </si>
  <si>
    <t>Наличие программы в области энергосбережения и повышения энергетической эффективности</t>
  </si>
  <si>
    <t>Наличие программы комплексного развития</t>
  </si>
  <si>
    <t>Реквизиты решения</t>
  </si>
  <si>
    <t>Наименование</t>
  </si>
  <si>
    <t>Вид</t>
  </si>
  <si>
    <t>Номер</t>
  </si>
  <si>
    <t>Дата принятия</t>
  </si>
  <si>
    <t>URL-ссылка на решение</t>
  </si>
  <si>
    <t>Наличие схемы холодного водоснабжения / водоотведения</t>
  </si>
  <si>
    <t>Наличие закона субъекта по льготным тарифам</t>
  </si>
  <si>
    <t>Дата начала реализации / действия инвестиционной программы</t>
  </si>
  <si>
    <t>Дата окончания реализации / действия инвестиционной программы</t>
  </si>
  <si>
    <t>Дата начала реализации / действия концессионного соглашения</t>
  </si>
  <si>
    <t>Иные сведения</t>
  </si>
  <si>
    <t>Данные об ответственном исполнителе от организации</t>
  </si>
  <si>
    <t>ФИО исполнителя</t>
  </si>
  <si>
    <t>Должность исполнителя</t>
  </si>
  <si>
    <t>Контактный телефон исполнителя</t>
  </si>
  <si>
    <t>e-mail исполнителя</t>
  </si>
  <si>
    <t>Перечень нормативных правовых актов, использованных в процессе проведения экспертизы предложения об установлении тарифов:</t>
  </si>
  <si>
    <t>1. Гражданский кодекс Российской Федерации;</t>
  </si>
  <si>
    <t>2. Налоговый кодекс Российской Федерации;</t>
  </si>
  <si>
    <t>3. Федеральный закон от 17.08.1995 № 147-ФЗ "О естественных монополиях";</t>
  </si>
  <si>
    <t>4. Федеральный закон от 26.07.2006 № 135-ФЗ "О защите конкуренции";</t>
  </si>
  <si>
    <t>5. Федеральный закон от 07.12.2011 № 416-ФЗ "О водоснабжении и водоотведении";</t>
  </si>
  <si>
    <t>6.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</si>
  <si>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7. Постановление Правительства Российской Федерации от 13.05.2013 № 406 "О государственном регулировании тарифов в сфере водоснабжения и водоотведения";</t>
  </si>
  <si>
    <t>8. Постановление Правительства Российской Федерации от 29.07.2013 № 641 "Об инвестиционных и производственных программах организаций, осуществляющих деятельность в сфере водоснабжения и водоотведения";</t>
  </si>
  <si>
    <t>9. Методические указания по расчету регулируемых тарифов в сфере водоснабжения и водоотведения, утвержденные приказом ФСТ России от 27.12.2013 № 1746-э;</t>
  </si>
  <si>
    <t>10. Регламент установления регулируемых тарифов в сфере водоснабжения и водоотведения, утвержденный приказом ФСТ России от 16.07.2014 № 1154-э;</t>
  </si>
  <si>
    <t>11. Приказ Минстроя России от 25.12.2014 № 22/пр "Об утверждении Порядка ведения раздельного учета затрат по видам деятельности организаций, осуществляющих горячее водоснабжение, холодное водоснабжение и (или) водоотведение, и единой системы классификации таких затрат";</t>
  </si>
  <si>
    <t>12. Приказ Минстроя России от 04.04.2014 № 162/пр "Об утверждении перечня показателей надежности, качества, энергетической эффективности объектов централизованных систем горячего водоснабжения, холодного водоснабжения и (или) водоотведения, порядка и правил определения плановых значений и фактических значений таких показателей";</t>
  </si>
  <si>
    <t>13. Приказ Минстроя России от 23.03.2020 №154/пр "Об утверждении типовых отраслевых норм численности работников водопроводно-канализационного хозяйства";</t>
  </si>
  <si>
    <t>14. Иные нормативные правовые акты Российской Федерации.</t>
  </si>
  <si>
    <t>Реквизиты решения, которым установлены действующие тарифы</t>
  </si>
  <si>
    <t>Вид тарифа</t>
  </si>
  <si>
    <t>Тип тарифа</t>
  </si>
  <si>
    <t>Вид(-ы) деятельности</t>
  </si>
  <si>
    <t>Номер входящий</t>
  </si>
  <si>
    <t>Дата регистрации</t>
  </si>
  <si>
    <t>Метод регулирования, предложенный организацией</t>
  </si>
  <si>
    <t>индексации (корректировка)</t>
  </si>
  <si>
    <t>Период долгосрочной индексации (количество лет)</t>
  </si>
  <si>
    <t>Решение об открытии дела об установлении тарифов</t>
  </si>
  <si>
    <t>Номер дела об установлении тарифа</t>
  </si>
  <si>
    <t>ФИО уполномоченного по делу</t>
  </si>
  <si>
    <t>Должность уполномоченного по делу</t>
  </si>
  <si>
    <t>Контактный телефон уполномоченного по делу</t>
  </si>
  <si>
    <t>e-mail уполномоченного по делу</t>
  </si>
  <si>
    <t>Выбранный метод регулирования</t>
  </si>
  <si>
    <t>Представленные документы и материалы достаточны и предложение регулируемой организации об установлении тарифов соответствует законодательству Российской Федерации</t>
  </si>
  <si>
    <t>Муниципальный район</t>
  </si>
  <si>
    <t>Муниципальное образование</t>
  </si>
  <si>
    <t>ОКТМО</t>
  </si>
  <si>
    <t>Дополнительные признаки дифференциации тарифов</t>
  </si>
  <si>
    <t>О</t>
  </si>
  <si>
    <t>Добавить территорию</t>
  </si>
  <si>
    <t>Единица измерений</t>
  </si>
  <si>
    <t>Принято органом регулирования</t>
  </si>
  <si>
    <t>Предложение организации</t>
  </si>
  <si>
    <t>Водонасосные станции (водозаборные узлы)</t>
  </si>
  <si>
    <t>ед.</t>
  </si>
  <si>
    <t>Скважины</t>
  </si>
  <si>
    <t>Подкачивающие насосные станции</t>
  </si>
  <si>
    <t>Водонапорные башни</t>
  </si>
  <si>
    <t>Водопроводные сети</t>
  </si>
  <si>
    <t>км</t>
  </si>
  <si>
    <t>Биологические очистные сооружения</t>
  </si>
  <si>
    <t>Канализационные насосные станции</t>
  </si>
  <si>
    <t>Канализационные сети</t>
  </si>
  <si>
    <t>Объект коммунальной инфраструктуры</t>
  </si>
  <si>
    <t>Основание эксплуатации</t>
  </si>
  <si>
    <t>Срок действия</t>
  </si>
  <si>
    <t>Аренда</t>
  </si>
  <si>
    <t>№</t>
  </si>
  <si>
    <t>Наименование параметра</t>
  </si>
  <si>
    <t>Факт, принятый органом регулирования</t>
  </si>
  <si>
    <t>% роста / снижения</t>
  </si>
  <si>
    <t>Отклонение (принято органом регулирования - заявлено организацией)</t>
  </si>
  <si>
    <t>Индекс эффективности операционных расходов</t>
  </si>
  <si>
    <t>Индекс роста цен на электроэнергию</t>
  </si>
  <si>
    <t>Индекс количества активов</t>
  </si>
  <si>
    <t>Налоговые ставки</t>
  </si>
  <si>
    <t>Ставка страховых взносов с ФОТ</t>
  </si>
  <si>
    <t>Ставка НДС</t>
  </si>
  <si>
    <t>Ставка водного налога</t>
  </si>
  <si>
    <t>Ставка водного налога из поверхностных источников для населения</t>
  </si>
  <si>
    <t>руб./тыс.куб.м.</t>
  </si>
  <si>
    <t>Ставка водного налога из поверхностных источников для прочих потребителей</t>
  </si>
  <si>
    <t>Ставка водного налога из подземных источников для населения</t>
  </si>
  <si>
    <t>Ставка водного налога из подземных источников для прочих потребителей</t>
  </si>
  <si>
    <t>Ставки налога на имущество</t>
  </si>
  <si>
    <t>Ставка налога при УСН</t>
  </si>
  <si>
    <t>Доля общехозяйственных расходов</t>
  </si>
  <si>
    <t>Доля общепроизводственных расходов</t>
  </si>
  <si>
    <t>Ссылка на правовую норму (основание для принятия показателя в расчет тарифа)</t>
  </si>
  <si>
    <t>Факт по данным организации</t>
  </si>
  <si>
    <t>Установленная мощность</t>
  </si>
  <si>
    <t>куб.м/час</t>
  </si>
  <si>
    <t>Подключённая (фактическая) нагрузка</t>
  </si>
  <si>
    <t>Вид воды</t>
  </si>
  <si>
    <t>тыс.куб.м</t>
  </si>
  <si>
    <t>Поднято воды из поверхностных источников</t>
  </si>
  <si>
    <t>Поднято воды из подземных источников</t>
  </si>
  <si>
    <t>Расход воды на технологические нужды всего</t>
  </si>
  <si>
    <t>Расход воды на промывку сетей</t>
  </si>
  <si>
    <t>Получено воды со стороны</t>
  </si>
  <si>
    <t>Объём воды, прошедшей водоподготовку (справочно)</t>
  </si>
  <si>
    <t>Объём воды, поданной в сеть всего</t>
  </si>
  <si>
    <t>Объём воды, поданной в сеть из собственных источников</t>
  </si>
  <si>
    <t>Объём воды, поданной в сеть от других операторов</t>
  </si>
  <si>
    <t>получено от других территорий, дифференцированных по тарифу</t>
  </si>
  <si>
    <t>Уровень потерь воды</t>
  </si>
  <si>
    <t>Отпущено воды, всего</t>
  </si>
  <si>
    <t>Расход воды на нужды предприятия</t>
  </si>
  <si>
    <t>хозяйственные нужды</t>
  </si>
  <si>
    <t>на основное производство</t>
  </si>
  <si>
    <t>прочие</t>
  </si>
  <si>
    <t>Отпущено воды другим водопроводам</t>
  </si>
  <si>
    <t>по приборам учёта</t>
  </si>
  <si>
    <t>по нормативам</t>
  </si>
  <si>
    <t>Финансируемые из бюджетов всех уровней</t>
  </si>
  <si>
    <t>Население</t>
  </si>
  <si>
    <t>Прочие потребители</t>
  </si>
  <si>
    <t>из собственных источников</t>
  </si>
  <si>
    <t>от других операторов</t>
  </si>
  <si>
    <t>Объём воды, поступившей в сеть</t>
  </si>
  <si>
    <t>Вид стоков</t>
  </si>
  <si>
    <t>Принято сточных вод, всего</t>
  </si>
  <si>
    <t>Хозяйственные нужды предприятия</t>
  </si>
  <si>
    <t>Принято по категориям потребителей</t>
  </si>
  <si>
    <t>Принято сточных вод от других канализационных сетей</t>
  </si>
  <si>
    <t>Неучтённый приток сточных вод</t>
  </si>
  <si>
    <t>Объём сточных вод, прошедших очистку (справочно)</t>
  </si>
  <si>
    <t>Передано сточных вод другим канализациям</t>
  </si>
  <si>
    <t>На очистные сооружения</t>
  </si>
  <si>
    <t>В канализационную сеть</t>
  </si>
  <si>
    <t>Сброшенные воды без очистки</t>
  </si>
  <si>
    <t>Объём транспортируемых сточных вод</t>
  </si>
  <si>
    <t>Приём сточных вод, поступающих на очистные сооружения</t>
  </si>
  <si>
    <t>от собственных нужд</t>
  </si>
  <si>
    <t>от других канализаций или отдельных канализационных сетей</t>
  </si>
  <si>
    <t>тыс.руб.</t>
  </si>
  <si>
    <t>Добавить</t>
  </si>
  <si>
    <t>тыс. куб.м.</t>
  </si>
  <si>
    <t>Средний (расчетный) тариф</t>
  </si>
  <si>
    <t>Удельный расход электроэнергии</t>
  </si>
  <si>
    <t>№
п/п</t>
  </si>
  <si>
    <t>Первоначальная (восстановительная) стоимость на начало периода</t>
  </si>
  <si>
    <t>Здания</t>
  </si>
  <si>
    <t>Сооружения и передаточные устройства</t>
  </si>
  <si>
    <t>1.3</t>
  </si>
  <si>
    <t>Машины и оборудование</t>
  </si>
  <si>
    <t>1.4</t>
  </si>
  <si>
    <t>Транспорт</t>
  </si>
  <si>
    <t>1.5</t>
  </si>
  <si>
    <t>Прочее</t>
  </si>
  <si>
    <t>Ввод основных фондов</t>
  </si>
  <si>
    <t>2.5</t>
  </si>
  <si>
    <t>Выбытие основных фондов</t>
  </si>
  <si>
    <t>3.3</t>
  </si>
  <si>
    <t>3.4</t>
  </si>
  <si>
    <t>3.5</t>
  </si>
  <si>
    <t>Первоначальная (восстановительная) стоимость на конец периода</t>
  </si>
  <si>
    <t>4.2</t>
  </si>
  <si>
    <t>4.3</t>
  </si>
  <si>
    <t>4.4</t>
  </si>
  <si>
    <t>4.5</t>
  </si>
  <si>
    <t>Среднегодовая стоимость</t>
  </si>
  <si>
    <t>5.3</t>
  </si>
  <si>
    <t>5.4</t>
  </si>
  <si>
    <t>5.5</t>
  </si>
  <si>
    <t>Средняя норма амортизационных отчислений</t>
  </si>
  <si>
    <t>6.3</t>
  </si>
  <si>
    <t>6.4</t>
  </si>
  <si>
    <t>6.5</t>
  </si>
  <si>
    <t>Сумма амортизационных отчислений</t>
  </si>
  <si>
    <t>7.3</t>
  </si>
  <si>
    <t>7.4</t>
  </si>
  <si>
    <t>7.5</t>
  </si>
  <si>
    <t>Переоценка на 31.12.XX</t>
  </si>
  <si>
    <t>8.3</t>
  </si>
  <si>
    <t>8.4</t>
  </si>
  <si>
    <t>8.5</t>
  </si>
  <si>
    <t>Арендная и концессионная плата. Лизинговые платежи</t>
  </si>
  <si>
    <t>1.1.1</t>
  </si>
  <si>
    <t>Аренда муниципальной или государственной собственности</t>
  </si>
  <si>
    <t>1.1.2</t>
  </si>
  <si>
    <t>Аренда частной собственности</t>
  </si>
  <si>
    <t>Концессионная плата</t>
  </si>
  <si>
    <t>Лизинговые платежи</t>
  </si>
  <si>
    <t>Аренда земельных участков</t>
  </si>
  <si>
    <t>Тариф на холодную воду</t>
  </si>
  <si>
    <t>Затраты на холодную воду</t>
  </si>
  <si>
    <t>Тариф на транспортировку холодной воды</t>
  </si>
  <si>
    <t>Затраты на транспортировку холодной воды</t>
  </si>
  <si>
    <t>Тариф на водоотведение</t>
  </si>
  <si>
    <t>Затраты на водоотведение</t>
  </si>
  <si>
    <t>Затраты на транспортировку сточных вод</t>
  </si>
  <si>
    <t>Затраты на тепловую энергию</t>
  </si>
  <si>
    <t>Затраты на теплоноситель</t>
  </si>
  <si>
    <t>Затраты на горячую воду</t>
  </si>
  <si>
    <t>Налоги и платежи, относимые на указанный вид деятельности</t>
  </si>
  <si>
    <t>Транспортный налог</t>
  </si>
  <si>
    <t>Земельный налог</t>
  </si>
  <si>
    <t>Водный налог</t>
  </si>
  <si>
    <t>Плата за пользование водным объектом</t>
  </si>
  <si>
    <t>Прочие налоги и сборы</t>
  </si>
  <si>
    <t>Источник финансирования, без НДС</t>
  </si>
  <si>
    <t>Объем фактического ввода объектов системы водоснабжения и водоотведения в эксплуатацию по данным организации</t>
  </si>
  <si>
    <t>Объем фактического ввода объектов системы водоснабжения и водоотведения в эксплуатацию, принятый органом регулирования</t>
  </si>
  <si>
    <t>Источники финансирования инвестиционной программы, всего</t>
  </si>
  <si>
    <t>Собственные средства</t>
  </si>
  <si>
    <t>Амортизационные отчисления</t>
  </si>
  <si>
    <t>Прочие собственные средства</t>
  </si>
  <si>
    <t>За счет платы за технологическое присоединение</t>
  </si>
  <si>
    <t>Привлеченные средства</t>
  </si>
  <si>
    <t>Кредиты</t>
  </si>
  <si>
    <t>Займы</t>
  </si>
  <si>
    <t>Прочие привлеченные средства</t>
  </si>
  <si>
    <t>Бюджетное финансирование</t>
  </si>
  <si>
    <t>Федеральный бюджет</t>
  </si>
  <si>
    <t>Бюджет субъекта РФ</t>
  </si>
  <si>
    <t>Бюджет муниципального образования</t>
  </si>
  <si>
    <t>Прочие источники финансирования</t>
  </si>
  <si>
    <t>Лизинг</t>
  </si>
  <si>
    <t>Доход от взимания платы за негативное воздействие на работу централизованной системы водоотведения</t>
  </si>
  <si>
    <t>Прочие</t>
  </si>
  <si>
    <t>График возврата и обслуживания заемных средств из тарифной выручки</t>
  </si>
  <si>
    <t>погашение займов и кредитов из амортизации</t>
  </si>
  <si>
    <t>Предложения организации</t>
  </si>
  <si>
    <t>Экономия расходов всего</t>
  </si>
  <si>
    <t>Экономия операционных расходов</t>
  </si>
  <si>
    <t>Экономия от снижения потребления электрической энергии (мощности)</t>
  </si>
  <si>
    <t>Экономия от снижения потребления прочих энергетических ресурсов, холодной воды, теплоносителя</t>
  </si>
  <si>
    <t>Значение индекса потребительских цен</t>
  </si>
  <si>
    <t>Кумулятивное значение индекса потребительских цен</t>
  </si>
  <si>
    <t>Экономия расходов с учетом ИПЦ</t>
  </si>
  <si>
    <t xml:space="preserve">Направлено на внесение платы за негативное воздействие на окружающую среду
</t>
  </si>
  <si>
    <t>Направлено на компенсацию вреда, причиненного водному объекту</t>
  </si>
  <si>
    <t>Предусмотрено на финансирование мероприятий инвестиционной программы по строительству, реконструкции и модернизации объектов централизованной системы водоотведения</t>
  </si>
  <si>
    <t>Предусмотрено на финансирование мероприятий производственной программы регулируемой организации</t>
  </si>
  <si>
    <t>Подлежит к исключению</t>
  </si>
  <si>
    <t>Доходы от взимания платы за негативное воздействие на работу централизованной системы водоотведения</t>
  </si>
  <si>
    <t>I</t>
  </si>
  <si>
    <t>Расчет размера корректировки необходимой валовой выручки по результатам деятельности прошлых периодов регулирования, а также осуществляемой с целью учета отклонения фактических значений параметров расчета тарифов от значений, учтенных при установлении</t>
  </si>
  <si>
    <t>Товарная выручка</t>
  </si>
  <si>
    <t>Скорректированная фактическая величина необходимой валовой выручки</t>
  </si>
  <si>
    <t>Операционные расходы, определенные на (i-2)-й год исходя из фактических значений параметров расчета тарифов</t>
  </si>
  <si>
    <r>
      <t>ОР</t>
    </r>
    <r>
      <rPr>
        <vertAlign val="superscript"/>
        <sz val="9"/>
        <color theme="1"/>
        <rFont val="Tahoma"/>
        <family val="2"/>
        <charset val="204"/>
      </rPr>
      <t>Ф</t>
    </r>
    <r>
      <rPr>
        <vertAlign val="subscript"/>
        <sz val="9"/>
        <color theme="1"/>
        <rFont val="Tahoma"/>
        <family val="2"/>
        <charset val="204"/>
      </rPr>
      <t>i-2</t>
    </r>
  </si>
  <si>
    <t>фактические документально подтвержденные неподконтрольные расходы, в том числе:</t>
  </si>
  <si>
    <r>
      <t>Н Р</t>
    </r>
    <r>
      <rPr>
        <vertAlign val="superscript"/>
        <sz val="9"/>
        <color theme="1"/>
        <rFont val="Tahoma"/>
        <family val="2"/>
        <charset val="204"/>
      </rPr>
      <t>Ф</t>
    </r>
    <r>
      <rPr>
        <vertAlign val="subscript"/>
        <sz val="9"/>
        <color theme="1"/>
        <rFont val="Tahoma"/>
        <family val="2"/>
        <charset val="204"/>
      </rPr>
      <t>i-2</t>
    </r>
  </si>
  <si>
    <t>расходы на оплату товаров (услуг, работ), приобретаемых у других организаций, осуществляющих регулируемые виды деятельности;</t>
  </si>
  <si>
    <t>2.2.2</t>
  </si>
  <si>
    <t>расходы на реагенты</t>
  </si>
  <si>
    <t>2.2.3</t>
  </si>
  <si>
    <t>расходы на уплату налогов, сборов и других обязательных платежей</t>
  </si>
  <si>
    <t>2.2.4</t>
  </si>
  <si>
    <t>Расходы на мероприятия по защите централизованных систем водоснабжения и (или) водоотведения и их отдельных объектов от угроз техногенного, природного характера и террористических актов, по предотвращению возникновения аварийных ситуаций, снижению риска и смягчению последствий чрезвычайных ситуаций (за исключением мероприятий, включенных в инвестиционную программу)</t>
  </si>
  <si>
    <t>2.2.5</t>
  </si>
  <si>
    <t>расходы на арендную и концессионную плату, лизинговые платежи</t>
  </si>
  <si>
    <t>2.2.6</t>
  </si>
  <si>
    <t>2.2.7</t>
  </si>
  <si>
    <t>2.2.8</t>
  </si>
  <si>
    <t>расходы на обслуживание бесхозяйных сетей, эксплуатируемых регулируемой организацией</t>
  </si>
  <si>
    <t>2.2.9</t>
  </si>
  <si>
    <t>расходы на компенсацию экономически обоснованных расходов (выпадающих доходов прошлых периодов)</t>
  </si>
  <si>
    <t>2.2.10</t>
  </si>
  <si>
    <t>расходы на займы и кредиты (для метода индексации)</t>
  </si>
  <si>
    <t>2.2.11</t>
  </si>
  <si>
    <t>расходы концессионера на осуществление государственного кадастрового учета и (или) государственной регистрации права собственности концедента</t>
  </si>
  <si>
    <t>расходы на электрическую энергию</t>
  </si>
  <si>
    <r>
      <t>РТ</t>
    </r>
    <r>
      <rPr>
        <vertAlign val="superscript"/>
        <sz val="9"/>
        <color theme="1"/>
        <rFont val="Tahoma"/>
        <family val="2"/>
        <charset val="204"/>
      </rPr>
      <t>Ф</t>
    </r>
    <r>
      <rPr>
        <vertAlign val="subscript"/>
        <sz val="9"/>
        <color theme="1"/>
        <rFont val="Tahoma"/>
        <family val="2"/>
        <charset val="204"/>
      </rPr>
      <t>i-2</t>
    </r>
  </si>
  <si>
    <t>удельное потребление электрической энергии, установленное на соответствующий год</t>
  </si>
  <si>
    <t>УПЭФi-2</t>
  </si>
  <si>
    <t>кВтч/куб.м.</t>
  </si>
  <si>
    <t>Q ф i-2</t>
  </si>
  <si>
    <t>тыс.куб.м.</t>
  </si>
  <si>
    <t>ЦТ ф i-2</t>
  </si>
  <si>
    <t>руб./кВтч</t>
  </si>
  <si>
    <t>расходы на амортизацию в (i-2)-м году, определенные исходя из фактического состава имущества в (i-2)-м году</t>
  </si>
  <si>
    <r>
      <t>А</t>
    </r>
    <r>
      <rPr>
        <vertAlign val="superscript"/>
        <sz val="9"/>
        <color theme="1"/>
        <rFont val="Tahoma"/>
        <family val="2"/>
        <charset val="204"/>
      </rPr>
      <t>Ф</t>
    </r>
    <r>
      <rPr>
        <vertAlign val="subscript"/>
        <sz val="9"/>
        <color theme="1"/>
        <rFont val="Tahoma"/>
        <family val="2"/>
        <charset val="204"/>
      </rPr>
      <t>i-2</t>
    </r>
  </si>
  <si>
    <t>величина нормативной прибыли</t>
  </si>
  <si>
    <r>
      <t>ПР</t>
    </r>
    <r>
      <rPr>
        <vertAlign val="subscript"/>
        <sz val="9"/>
        <color theme="1"/>
        <rFont val="Tahoma"/>
        <family val="2"/>
        <charset val="204"/>
      </rPr>
      <t>i-2</t>
    </r>
  </si>
  <si>
    <t>2.6</t>
  </si>
  <si>
    <r>
      <t>ПР</t>
    </r>
    <r>
      <rPr>
        <vertAlign val="superscript"/>
        <sz val="9"/>
        <color theme="1"/>
        <rFont val="Tahoma"/>
        <family val="2"/>
        <charset val="204"/>
      </rPr>
      <t>ГО Ф</t>
    </r>
    <r>
      <rPr>
        <vertAlign val="subscript"/>
        <sz val="9"/>
        <color theme="1"/>
        <rFont val="Tahoma"/>
        <family val="2"/>
        <charset val="204"/>
      </rPr>
      <t>i-2</t>
    </r>
  </si>
  <si>
    <t>2.7</t>
  </si>
  <si>
    <t>величина отклонения показателя ввода объектов системы водоснабжения и (или) водоотведения в эксплуатацию и изменения инвестиционной программы</t>
  </si>
  <si>
    <r>
      <t>ΔИ</t>
    </r>
    <r>
      <rPr>
        <vertAlign val="subscript"/>
        <sz val="9"/>
        <color theme="1"/>
        <rFont val="Tahoma"/>
        <family val="2"/>
        <charset val="204"/>
      </rPr>
      <t>i-4</t>
    </r>
  </si>
  <si>
    <t>2.8</t>
  </si>
  <si>
    <t>степень исполнения регулируемой организацией производственной программы</t>
  </si>
  <si>
    <r>
      <t>ΔЦП</t>
    </r>
    <r>
      <rPr>
        <vertAlign val="subscript"/>
        <sz val="9"/>
        <color theme="1"/>
        <rFont val="Tahoma"/>
        <family val="2"/>
        <charset val="204"/>
      </rPr>
      <t>i-4</t>
    </r>
  </si>
  <si>
    <t>2.9</t>
  </si>
  <si>
    <t>II</t>
  </si>
  <si>
    <t>Расчет размера корректировки необходимой валовой выручки, в случае если на i-2 год применялся метод экономически обоснованных расходов</t>
  </si>
  <si>
    <t>Величина, определяющая результаты деятельности регулируемой организации до перехода к регулированию цен (тарифов) на основе долгосрочных параметров регулирования</t>
  </si>
  <si>
    <r>
      <t>ΔРЕЗ</t>
    </r>
    <r>
      <rPr>
        <vertAlign val="subscript"/>
        <sz val="9"/>
        <color theme="1"/>
        <rFont val="Tahoma"/>
        <family val="2"/>
        <charset val="204"/>
      </rPr>
      <t>i-2</t>
    </r>
  </si>
  <si>
    <t>экономически обоснованные расходы регулируемой организации, понесенные в периоды регулирования, предшествовавшие переходу к регулированию цен (тарифов) на основе долгосрочных параметров регулирования и не возмещенные регулируемой организации (не учтенные в тарифах)</t>
  </si>
  <si>
    <r>
      <t>ΔРЕЗ</t>
    </r>
    <r>
      <rPr>
        <vertAlign val="superscript"/>
        <sz val="9"/>
        <color theme="1"/>
        <rFont val="Tahoma"/>
        <family val="2"/>
        <charset val="204"/>
      </rPr>
      <t>+</t>
    </r>
    <r>
      <rPr>
        <vertAlign val="subscript"/>
        <sz val="9"/>
        <color theme="1"/>
        <rFont val="Tahoma"/>
        <family val="2"/>
        <charset val="204"/>
      </rPr>
      <t>i-2</t>
    </r>
  </si>
  <si>
    <t>доходы регулируемой организации, необоснованно полученные в периоды регулирования, предшествовавшие переходу к регулированию цен (тарифов) на основе долгосрочных параметров регулирования</t>
  </si>
  <si>
    <r>
      <t>ΔРЕЗ</t>
    </r>
    <r>
      <rPr>
        <vertAlign val="superscript"/>
        <sz val="9"/>
        <color theme="1"/>
        <rFont val="Tahoma"/>
        <family val="2"/>
        <charset val="204"/>
      </rPr>
      <t>-</t>
    </r>
    <r>
      <rPr>
        <vertAlign val="subscript"/>
        <sz val="9"/>
        <color theme="1"/>
        <rFont val="Tahoma"/>
        <family val="2"/>
        <charset val="204"/>
      </rPr>
      <t>i-2</t>
    </r>
  </si>
  <si>
    <t>Степень исполнения регулируемой организацией обязательств по созданию и (или) реконструкции объектов концессионного соглашения, по эксплуатации объектов по договору аренды централизованных систем горячего водоснабжения, холодного водоснабжения и (или) водоотведения, отдельных объектов таких систем, находящихся в государственной или муниципальной собственности, по реализации инвестиционной программы, производственной программы при недостижении регулируемой организацией утверждённых плановых значений показателей надежности и качества объектов централизованных систем водоснабжения и (или) водоотведения (корректировка по показателям надежности и качества)</t>
  </si>
  <si>
    <t>факт по данным организации</t>
  </si>
  <si>
    <t>факт, принятый органом регулирования</t>
  </si>
  <si>
    <t>Операционные расходы</t>
  </si>
  <si>
    <t>коэффициент индекса операционных расходов</t>
  </si>
  <si>
    <t>Производственные расходы:</t>
  </si>
  <si>
    <t>1.2.1</t>
  </si>
  <si>
    <t>расходы на приобретение сырья и материалов и их хранение, в том числе:</t>
  </si>
  <si>
    <t>1.2.1.1</t>
  </si>
  <si>
    <t>горюче-смазочные материалы</t>
  </si>
  <si>
    <t>1.2.1.2</t>
  </si>
  <si>
    <t>материалы и малоценные основные средства</t>
  </si>
  <si>
    <t>1.2.2</t>
  </si>
  <si>
    <t>расходы на оплату регулируемыми организациями выполняемых сторонними организациями работ и (или) услуг</t>
  </si>
  <si>
    <t>1.2.3</t>
  </si>
  <si>
    <t>расходы на оплату труда и отчисления на социальные нужды основного производственного персонала, в том числе:</t>
  </si>
  <si>
    <t>1.2.3.1</t>
  </si>
  <si>
    <t>расходы на оплату труда основного производственного персонала</t>
  </si>
  <si>
    <t>1.2.3.2</t>
  </si>
  <si>
    <t>1.2.4</t>
  </si>
  <si>
    <t>общехозяйственные расходы</t>
  </si>
  <si>
    <t>1.2.5</t>
  </si>
  <si>
    <t>прочие производственные расходы</t>
  </si>
  <si>
    <t>1.2.5.1</t>
  </si>
  <si>
    <t>амортизация автотранспорта</t>
  </si>
  <si>
    <t>1.2.5.2</t>
  </si>
  <si>
    <t>расходы на обезвоживание, обезвреживание и захоронение осадка сточных вод</t>
  </si>
  <si>
    <t>1.2.5.3</t>
  </si>
  <si>
    <t>расходы на приобретение (использование) вспомогательных материалов, запасных частей</t>
  </si>
  <si>
    <t>1.2.5.4</t>
  </si>
  <si>
    <t>расходы на эксплуатацию, техническое обслуживание и ремонт автотранспорта</t>
  </si>
  <si>
    <t>1.2.5.5</t>
  </si>
  <si>
    <t>расходы на осуществление производственного контроля качества воды и производственного контроля состава и свойств сточных вод расходы на осуществление производственного контроля качества воды и производственного контроля состава и свойств сточных вод</t>
  </si>
  <si>
    <t>1.2.5.6</t>
  </si>
  <si>
    <t>расходы на аварийно-диспетчерское обслуживание</t>
  </si>
  <si>
    <t>Ремонтные расходы:</t>
  </si>
  <si>
    <t>1.3.1</t>
  </si>
  <si>
    <t>расходы на текущий ремонт централизованных систем водоснабжения и (или) водоотведения либо объектов, входящих в состав таких систем</t>
  </si>
  <si>
    <t>1.3.2</t>
  </si>
  <si>
    <t>расходы на капитальный ремонт централизованных систем водоснабжения и (или) водоотведения либо объектов, входящих в состав таких систем</t>
  </si>
  <si>
    <t>1.3.3</t>
  </si>
  <si>
    <t>расходы на оплату труда и отчисления на социальные нужды ремонтного персонала, в том числе:</t>
  </si>
  <si>
    <t>расходы на оплату труда ремонтного персонала</t>
  </si>
  <si>
    <t>отчисления на социальные нужды ремонтного персонала</t>
  </si>
  <si>
    <t>Административные расходы</t>
  </si>
  <si>
    <t>1.4.1</t>
  </si>
  <si>
    <t>расходы на оплату работ и услуг, выполняемых сторонними организациями, в том числе:</t>
  </si>
  <si>
    <t>1.4.1.1</t>
  </si>
  <si>
    <t>услуги связи и интернет</t>
  </si>
  <si>
    <t>1.4.1.2</t>
  </si>
  <si>
    <t>юридические услуги</t>
  </si>
  <si>
    <t>1.4.1.3</t>
  </si>
  <si>
    <t>аудиторские услуги</t>
  </si>
  <si>
    <t>1.4.1.4</t>
  </si>
  <si>
    <t>консультационные услуги</t>
  </si>
  <si>
    <t>1.4.1.5</t>
  </si>
  <si>
    <t>услуги по вневедомственной охране объектов и территорий</t>
  </si>
  <si>
    <t>1.4.1.6</t>
  </si>
  <si>
    <t>информационные услуги</t>
  </si>
  <si>
    <t>1.4.2</t>
  </si>
  <si>
    <t>расходы на оплату труда и отчисления на социальные нужды административно-управленческого персонала, в том числе:</t>
  </si>
  <si>
    <t>1.4.2.1</t>
  </si>
  <si>
    <t>расходы на оплату труда административно-управленческого персонала</t>
  </si>
  <si>
    <t>1.4.2.2</t>
  </si>
  <si>
    <t>отчисления на социальные нужды административно-управленческого персонала</t>
  </si>
  <si>
    <t>1.4.3</t>
  </si>
  <si>
    <t>арендная плата, лизинговые платежи, не связанные с арендой (лизингом) централизованных систем водоснабжения и (или) водоотведения либо объектов, входящих в состав таких систем</t>
  </si>
  <si>
    <t>1.4.4</t>
  </si>
  <si>
    <t>служебные командировки</t>
  </si>
  <si>
    <t>1.4.5</t>
  </si>
  <si>
    <t>обучение персонала</t>
  </si>
  <si>
    <t>1.4.6</t>
  </si>
  <si>
    <t>страхование производственных объектов</t>
  </si>
  <si>
    <t>1.4.7</t>
  </si>
  <si>
    <t>прочие административные расходы</t>
  </si>
  <si>
    <t>расходы на амортизацию непроизводственных активов</t>
  </si>
  <si>
    <t>расходы по охране объектов и территорий</t>
  </si>
  <si>
    <t>Неподконтрольные расходы</t>
  </si>
  <si>
    <t>Расходы на оплату товаров (услуг, работ), приобретаемых у других организаций</t>
  </si>
  <si>
    <t>расходы на тепловую энергию</t>
  </si>
  <si>
    <t>2.1.2</t>
  </si>
  <si>
    <t>расходы на теплоноситель</t>
  </si>
  <si>
    <t>2.1.3</t>
  </si>
  <si>
    <t>расходы на транспортировку воды</t>
  </si>
  <si>
    <t>2.1.4</t>
  </si>
  <si>
    <t>расходы на покупку воды</t>
  </si>
  <si>
    <t>2.1.5</t>
  </si>
  <si>
    <t>услуги по горячему водоснабжению</t>
  </si>
  <si>
    <t>2.1.6</t>
  </si>
  <si>
    <t>услуги по приготовлению воды на нужды горячего водоснабжения</t>
  </si>
  <si>
    <t>2.1.7</t>
  </si>
  <si>
    <t>услуги по транспортировке горячей воды</t>
  </si>
  <si>
    <t>2.1.8</t>
  </si>
  <si>
    <t>услуги по водоотведению</t>
  </si>
  <si>
    <t>2.1.9</t>
  </si>
  <si>
    <t>услуги по транспортировке сточных вод</t>
  </si>
  <si>
    <t>Расходы на реагенты</t>
  </si>
  <si>
    <t>Налоги и сборы</t>
  </si>
  <si>
    <t>налог на прибыль</t>
  </si>
  <si>
    <t>2.3.2</t>
  </si>
  <si>
    <t>налог на имущество организаций</t>
  </si>
  <si>
    <t>2.3.3</t>
  </si>
  <si>
    <t>земельный налог и арендная плата за землю</t>
  </si>
  <si>
    <t>2.3.4</t>
  </si>
  <si>
    <t>водный налог</t>
  </si>
  <si>
    <t>2.3.5</t>
  </si>
  <si>
    <t>плата за пользование водным объектом</t>
  </si>
  <si>
    <t>2.3.6</t>
  </si>
  <si>
    <t>транспортный налог</t>
  </si>
  <si>
    <t>2.3.7</t>
  </si>
  <si>
    <t>плата за негативное воздействие на окружающую среду</t>
  </si>
  <si>
    <t>2.3.8</t>
  </si>
  <si>
    <t>единый налог при УСН</t>
  </si>
  <si>
    <t>2.3.9</t>
  </si>
  <si>
    <t>Арендная и концессионная плата, лизинговые платежи</t>
  </si>
  <si>
    <t>Сбытовые расходы гарантирующей организации</t>
  </si>
  <si>
    <t>2.6.1</t>
  </si>
  <si>
    <t>резерв по сомнительным долгам гарантирующей организации</t>
  </si>
  <si>
    <t>Экономия расходов</t>
  </si>
  <si>
    <t>Расходы на обслуживание бесхозяйных сетей</t>
  </si>
  <si>
    <t>Расходы на компенсацию экономически обоснованных расходов</t>
  </si>
  <si>
    <t>2.10</t>
  </si>
  <si>
    <t>Займы и кредиты (для метода индексации)</t>
  </si>
  <si>
    <t>2.10.1</t>
  </si>
  <si>
    <t>возврат займов и кредитов</t>
  </si>
  <si>
    <t>2.10.2</t>
  </si>
  <si>
    <t>проценты по займам и кредитам</t>
  </si>
  <si>
    <t>2.11</t>
  </si>
  <si>
    <t>Расходы концессионера на осуществление государственного кадастрового учета и (или) государственной регистрации права собственности концедента</t>
  </si>
  <si>
    <t>Расходы на электрическую энергию</t>
  </si>
  <si>
    <t>Амортизация основных средств и нематериальных активов, относимых к объектам централизованной системы водоснабжения (водоотведения)</t>
  </si>
  <si>
    <t>Нормативная прибыль</t>
  </si>
  <si>
    <t>средства на возврат инвестиционных займов</t>
  </si>
  <si>
    <t>средства на уплату процентов по инвестиционным займам</t>
  </si>
  <si>
    <t>капитальные расходы</t>
  </si>
  <si>
    <t>иные экономически обоснованные расходы на социальные нужды в соответствии с пунктом 86 настоящих Методических указаний</t>
  </si>
  <si>
    <t>Расчетная предпринимательская прибыль гарантирующей организации</t>
  </si>
  <si>
    <t>Ввод объектов системы водоснабжения и (или) водоотведения в эксплуатацию и изменение утверждённой инвестиционной программы</t>
  </si>
  <si>
    <t>Степень исполнения регулируемой организацией обязательств по созданию и (или) реконструкции объектов концессионного соглашения, по эксплуатации объектов по договору аренды централизованных систем горячего водоснабжения, холодного водоснабжения и (или) водоотведения, отдельных объектов таких систем, находящихся в государственной или муниципальной собственности, по реализации инвестиционной программы, производственной программы при недостижении регулируемой организацией утверждённых плановых значений показателей надежности и качества объектов централизованных систем водоснабжения и (или) водоотведения</t>
  </si>
  <si>
    <t>Величина сглаживания НВВ</t>
  </si>
  <si>
    <t>Необходимая валовая выручка</t>
  </si>
  <si>
    <t>Доходы от взимания платы за негативное воздействие на централизованную систему водоотведения, за исключением направленных целевым образом на финансирование мероприятий инвестиционной и (или) производственной программы регулируемой организации (в соответствии с п.14 Методических указаний)</t>
  </si>
  <si>
    <t>Недополученные доходы / Выпадающие расходы</t>
  </si>
  <si>
    <t>Избыток средств, полученный за отчётные периоды регулирования</t>
  </si>
  <si>
    <t>Экономически не обоснованные доходы / расходы прошлых периодов регулирования</t>
  </si>
  <si>
    <t>Бюджетные субсидии, полученные на финансирование расходов, учтенных в тарифах</t>
  </si>
  <si>
    <t>Величина отклонения по результатам досудебного рассмотрения споров</t>
  </si>
  <si>
    <t>Величина отклонения по результатам рассмотрения разногласий</t>
  </si>
  <si>
    <t>Итого НВВ для расчёта тарифа</t>
  </si>
  <si>
    <t>Полезный отпуск без разбивки по группам потребителей</t>
  </si>
  <si>
    <t>руб./куб.м</t>
  </si>
  <si>
    <t>19.5</t>
  </si>
  <si>
    <t>темп роста тарифа</t>
  </si>
  <si>
    <t>19.6</t>
  </si>
  <si>
    <t>средневзвешенный тариф</t>
  </si>
  <si>
    <t>Полезный отпуск для населения:</t>
  </si>
  <si>
    <t>Вид воды / сточных вод</t>
  </si>
  <si>
    <t>Утверждаемый тариф</t>
  </si>
  <si>
    <t>Одноставочный тариф:</t>
  </si>
  <si>
    <t>Темп роста тарифов с 01.07</t>
  </si>
  <si>
    <t>Объём реализации услуги с 01.01 по 31.12</t>
  </si>
  <si>
    <t>Тариф с 01.01 по 30.06 для населения с НДС</t>
  </si>
  <si>
    <t>Тариф с 01.07 по 31.12 для населения с НДС</t>
  </si>
  <si>
    <t>Двухставочный тариф:</t>
  </si>
  <si>
    <t>перевод двухставочного тарифа в одноставочный тариф</t>
  </si>
  <si>
    <t>ставка платы за потребление 1 куб.м холодной воды</t>
  </si>
  <si>
    <t>объём потребления холодной воды</t>
  </si>
  <si>
    <t>ставка платы за содержание системы холодного водоснабжения</t>
  </si>
  <si>
    <t>тыс.руб./куб.м*час/в месяц</t>
  </si>
  <si>
    <t>величина присоединённой мощности</t>
  </si>
  <si>
    <t>куб.м*час</t>
  </si>
  <si>
    <t>Тариф с 01.01 по 30.06 без НДС</t>
  </si>
  <si>
    <t>Тариф с 01.07 по 31.12 без НДС</t>
  </si>
  <si>
    <t>Базовый уровень операционных расходов</t>
  </si>
  <si>
    <t>Нормативный уровень прибыли</t>
  </si>
  <si>
    <t>Показатели энергетической эффективности</t>
  </si>
  <si>
    <t>Удельный расход электрической энергии</t>
  </si>
  <si>
    <t>кВтч/куб.м</t>
  </si>
  <si>
    <t>Понятия, используемые в Типовом экспертном заключении</t>
  </si>
  <si>
    <t>Используемое понятие</t>
  </si>
  <si>
    <t>Расшифровка (пояснения)</t>
  </si>
  <si>
    <t>фактические значения расходов в соответствии с данными раздельного учета затрат по видам деятельности организаций, осуществляющих горячее водоснабжение, холодное водоснабжение и (или) водоотведение</t>
  </si>
  <si>
    <t>RU22</t>
  </si>
  <si>
    <t>YES_NO</t>
  </si>
  <si>
    <t>DNS</t>
  </si>
  <si>
    <t>YEAR_LIST</t>
  </si>
  <si>
    <t>MONTH_LIST</t>
  </si>
  <si>
    <t>RU28</t>
  </si>
  <si>
    <t>https://eias.ru</t>
  </si>
  <si>
    <t>RU29</t>
  </si>
  <si>
    <t>RU30</t>
  </si>
  <si>
    <t>NDS</t>
  </si>
  <si>
    <t>RU31</t>
  </si>
  <si>
    <t>STATE_SHARE</t>
  </si>
  <si>
    <t>RU32</t>
  </si>
  <si>
    <t>VALUABLE_STATE_SHARE</t>
  </si>
  <si>
    <t>RU33</t>
  </si>
  <si>
    <t>PERIOD</t>
  </si>
  <si>
    <t>RU34</t>
  </si>
  <si>
    <t>менее 50 %</t>
  </si>
  <si>
    <t>RU35</t>
  </si>
  <si>
    <t>50 % и более</t>
  </si>
  <si>
    <t>RU36</t>
  </si>
  <si>
    <t>100 %</t>
  </si>
  <si>
    <t>Организация</t>
  </si>
  <si>
    <t>RU77</t>
  </si>
  <si>
    <t>Москва</t>
  </si>
  <si>
    <t>г. Байконур</t>
  </si>
  <si>
    <t>RU00</t>
  </si>
  <si>
    <t>OWNERSHIP_TYPE</t>
  </si>
  <si>
    <t>г. Санкт-Петербург</t>
  </si>
  <si>
    <t>RU78</t>
  </si>
  <si>
    <t>Cанкт-Петербург</t>
  </si>
  <si>
    <t>NONPRIVATE_OWNERSHIP_TYPE</t>
  </si>
  <si>
    <t>г. Севастополь</t>
  </si>
  <si>
    <t>RU92</t>
  </si>
  <si>
    <t>Севастополь</t>
  </si>
  <si>
    <t>федеральная</t>
  </si>
  <si>
    <t>Виды деятельности</t>
  </si>
  <si>
    <t>RU79</t>
  </si>
  <si>
    <t>субъект РФ</t>
  </si>
  <si>
    <t>RU75</t>
  </si>
  <si>
    <t>муниципальная</t>
  </si>
  <si>
    <t>RU37</t>
  </si>
  <si>
    <t>частная</t>
  </si>
  <si>
    <t>RU38</t>
  </si>
  <si>
    <t>Территории</t>
  </si>
  <si>
    <t>RU07</t>
  </si>
  <si>
    <t>Республика Кабардино-Балкария</t>
  </si>
  <si>
    <t>RU39</t>
  </si>
  <si>
    <t>RU40</t>
  </si>
  <si>
    <t>RU41</t>
  </si>
  <si>
    <t>RU09</t>
  </si>
  <si>
    <t>Республика Карачаево-Черкессия</t>
  </si>
  <si>
    <t>RU42</t>
  </si>
  <si>
    <t>RU43</t>
  </si>
  <si>
    <t>RU44</t>
  </si>
  <si>
    <t>RU23</t>
  </si>
  <si>
    <t>RU24</t>
  </si>
  <si>
    <t>RU45</t>
  </si>
  <si>
    <t>RU46</t>
  </si>
  <si>
    <t>RU47</t>
  </si>
  <si>
    <t>RU48</t>
  </si>
  <si>
    <t>RU49</t>
  </si>
  <si>
    <t>RU50</t>
  </si>
  <si>
    <t>RU51</t>
  </si>
  <si>
    <t>RU83</t>
  </si>
  <si>
    <t>RU52</t>
  </si>
  <si>
    <t>RU53</t>
  </si>
  <si>
    <t>TARIFF_CALC_METHOD</t>
  </si>
  <si>
    <t>RU54</t>
  </si>
  <si>
    <t>экономически обоснованных расходов (затрат)</t>
  </si>
  <si>
    <t>RU55</t>
  </si>
  <si>
    <t>индексации</t>
  </si>
  <si>
    <t>RU56</t>
  </si>
  <si>
    <t>RU57</t>
  </si>
  <si>
    <t>сравнения аналогов</t>
  </si>
  <si>
    <t>RU58</t>
  </si>
  <si>
    <t>RU59</t>
  </si>
  <si>
    <t>RU25</t>
  </si>
  <si>
    <t>DOCUMENT_TYPES</t>
  </si>
  <si>
    <t>RU60</t>
  </si>
  <si>
    <t>постановление</t>
  </si>
  <si>
    <t>RU01</t>
  </si>
  <si>
    <t>распоряжение</t>
  </si>
  <si>
    <t>RU04</t>
  </si>
  <si>
    <t>решение</t>
  </si>
  <si>
    <t>RU02</t>
  </si>
  <si>
    <t>приказ</t>
  </si>
  <si>
    <t>RU03</t>
  </si>
  <si>
    <t>закон</t>
  </si>
  <si>
    <t>RU05</t>
  </si>
  <si>
    <t>соглашение</t>
  </si>
  <si>
    <t>RU06</t>
  </si>
  <si>
    <t>протокол</t>
  </si>
  <si>
    <t>RU08</t>
  </si>
  <si>
    <t>RU10</t>
  </si>
  <si>
    <t>RU11</t>
  </si>
  <si>
    <t>RU82</t>
  </si>
  <si>
    <t>Крым</t>
  </si>
  <si>
    <t>RU12</t>
  </si>
  <si>
    <t>RU13</t>
  </si>
  <si>
    <t>RU14</t>
  </si>
  <si>
    <t>RU15</t>
  </si>
  <si>
    <t>Республика Северная Осетия (Алания)</t>
  </si>
  <si>
    <t>RU16</t>
  </si>
  <si>
    <t>RU17</t>
  </si>
  <si>
    <t>Республика Тыва (Тува)</t>
  </si>
  <si>
    <t>RU19</t>
  </si>
  <si>
    <t>RU61</t>
  </si>
  <si>
    <t>RU62</t>
  </si>
  <si>
    <t>RU63</t>
  </si>
  <si>
    <t>RU64</t>
  </si>
  <si>
    <t>RU65</t>
  </si>
  <si>
    <t>RU66</t>
  </si>
  <si>
    <t>RU67</t>
  </si>
  <si>
    <t>RU26</t>
  </si>
  <si>
    <t>RU68</t>
  </si>
  <si>
    <t>RU69</t>
  </si>
  <si>
    <t>RU70</t>
  </si>
  <si>
    <t>RU71</t>
  </si>
  <si>
    <t>RU72</t>
  </si>
  <si>
    <t>RU18</t>
  </si>
  <si>
    <t>Республика Удмуртия</t>
  </si>
  <si>
    <t>RU73</t>
  </si>
  <si>
    <t>RU27</t>
  </si>
  <si>
    <t>RU86</t>
  </si>
  <si>
    <t>RU74</t>
  </si>
  <si>
    <t>RU20</t>
  </si>
  <si>
    <t>Республика Чечня</t>
  </si>
  <si>
    <t>RU21</t>
  </si>
  <si>
    <t>Республика Чувашия</t>
  </si>
  <si>
    <t>RU87</t>
  </si>
  <si>
    <t>RU89</t>
  </si>
  <si>
    <t>RU76</t>
  </si>
  <si>
    <t>Управление Алтайского края по государственному регулированию цен и тарифов</t>
  </si>
  <si>
    <t>Управление государственного регулирования цен и тарифов Амурской области</t>
  </si>
  <si>
    <t>Агентство по тарифам Архангельской области</t>
  </si>
  <si>
    <t>Департамент жилищно-коммунального хозяйства Белгородской области</t>
  </si>
  <si>
    <t>Управление государственного регулирования тарифов Брянской области</t>
  </si>
  <si>
    <t>Департамент государственного регулирования цен и тарифов Владимирской области</t>
  </si>
  <si>
    <t>комитет тарифного регулирования Волгоградской области</t>
  </si>
  <si>
    <t>Департамент ТЭК и ТР Вологодской области</t>
  </si>
  <si>
    <t>Департамент экономической политики и развития города Москвы</t>
  </si>
  <si>
    <t>Управление экономического развития администрации города Байконур</t>
  </si>
  <si>
    <t>Комитет по тарифам Санкт-Петербурга</t>
  </si>
  <si>
    <t>Комитет тарифов и цен правительства Еврейской автономной области</t>
  </si>
  <si>
    <t>Региональная служба по тарифам и ценообразованию Забайкальского края</t>
  </si>
  <si>
    <t>Департамент энергетики и тарифов Ивановской области</t>
  </si>
  <si>
    <t>Служба по тарифам Иркутской области</t>
  </si>
  <si>
    <t>Государственный комитет Кабардино-Балкарский Республики по тарифам и жилищному надзору</t>
  </si>
  <si>
    <t>Служба по государственному регулированию цен и тарифов Калининградской области</t>
  </si>
  <si>
    <t>Министерство конкурентной политики Калужской области</t>
  </si>
  <si>
    <t>Региональная служба по тарифам и ценам Камчатского края</t>
  </si>
  <si>
    <t>Главное управление Карачаево-Черкесской Республики по тарифам и ценам</t>
  </si>
  <si>
    <t>Региональная энергетическая комиссия Кузбасса</t>
  </si>
  <si>
    <t>Региональная служба по тарифам Кировской области</t>
  </si>
  <si>
    <t>Департамент государственного регулирования цен и тарифов Костромской области</t>
  </si>
  <si>
    <t>Министерство тарифной политики Красноярского края</t>
  </si>
  <si>
    <t>Департамент государственного регулирования цен и тарифов Курганской области</t>
  </si>
  <si>
    <t>Комитет по тарифам и ценам Курской области</t>
  </si>
  <si>
    <t>Комитет по тарифам и ценовой политике Ленинградской области</t>
  </si>
  <si>
    <t>Управление энергетики и тарифов Липецкой области</t>
  </si>
  <si>
    <t>Департамент цен и тарифов Магаданской области</t>
  </si>
  <si>
    <t>Комитет по ценам и тарифам Московской области</t>
  </si>
  <si>
    <t>Комитет по тарифному регулированию Мурманской области</t>
  </si>
  <si>
    <t>Управление по государственному регулированию цен (тарифов) Ненецкого автономного округа</t>
  </si>
  <si>
    <t>Региональная служба по тарифам Нижегородской области</t>
  </si>
  <si>
    <t>Комитет по тарифной политике Новгородской области</t>
  </si>
  <si>
    <t>Департамент по тарифам Новосибирской области</t>
  </si>
  <si>
    <t>Региональная энергетическая комиссия Омской области</t>
  </si>
  <si>
    <t>Департамент Оренбургской области по ценам и регулированию тарифов</t>
  </si>
  <si>
    <t>Управление по тарифам и ценовой политике Орловской области</t>
  </si>
  <si>
    <t>Министерство тарифного регулирования и энергетики Пермского края</t>
  </si>
  <si>
    <t>Агентство по тарифам Приморского края</t>
  </si>
  <si>
    <t>Комитет по тарифам и энергетике Псковской области</t>
  </si>
  <si>
    <t>Управление государственного регулирования цен и тарифов Республики Адыгея</t>
  </si>
  <si>
    <t>Комитет по тарифам Республики Алтай</t>
  </si>
  <si>
    <t>Государственный комитет Республики Башкортостан по тарифам</t>
  </si>
  <si>
    <t>Республиканская служба по тарифам Республики Бурятия</t>
  </si>
  <si>
    <t>Республиканская служба по тарифам Республики Дагестан</t>
  </si>
  <si>
    <t>Региональная служба по тарифам Республики Калмыкия</t>
  </si>
  <si>
    <t>Государственный комитет Республики Карелия по ценам и тарифам</t>
  </si>
  <si>
    <t>Государственный комитет по ценам и тарифам Республики Крым</t>
  </si>
  <si>
    <t>Министерство промышленности, экономического развития и торговли Республики Марий Эл</t>
  </si>
  <si>
    <t>Республиканская служба по тарифам Республики Мордовия</t>
  </si>
  <si>
    <t>Государственный комитет по ценовой политике Республики Саха (Якутия)</t>
  </si>
  <si>
    <t>Региональная служба по тарифам Республики Северная Осетия-Алания</t>
  </si>
  <si>
    <t>Государственный комитет Республики Татарстан по тарифам</t>
  </si>
  <si>
    <t>Служба по тарифам Республики Тыва</t>
  </si>
  <si>
    <t>Государственный комитет энергетики и тарифного регулирования Республики Хакасия</t>
  </si>
  <si>
    <t>Региональная служба по тарифам Ростовской области</t>
  </si>
  <si>
    <t>Главное управление "Региональная энергетическая комиссия" Рязанской области</t>
  </si>
  <si>
    <t>Департамент ценового и тарифного регулирования Самарской области</t>
  </si>
  <si>
    <t>Комитет государственного регулирования тарифов Саратовской области</t>
  </si>
  <si>
    <t>региональная энергетическая комиссии Сахалинской области</t>
  </si>
  <si>
    <t>Региональная энергетическая комиссия Свердловской области</t>
  </si>
  <si>
    <t>Департамент Смоленской области по энергетике, энергоэффективности, тарифной политике</t>
  </si>
  <si>
    <t>Региональная тарифная комиссия Ставропольского края</t>
  </si>
  <si>
    <t>Управление по регулированию тарифов Тамбовской области</t>
  </si>
  <si>
    <t>Главное управление "Региональная энергетическая комиссия" Тверской области</t>
  </si>
  <si>
    <t>Департамент тарифного регулирования Томской области</t>
  </si>
  <si>
    <t>Комитет Тульской области по тарифам</t>
  </si>
  <si>
    <t>Департамент тарифной и ценовой политики Тюменской области</t>
  </si>
  <si>
    <t>Министерство строительства, жилищно-коммунального хозяйства и энергетики Удмуртской Республики</t>
  </si>
  <si>
    <t>Агентство по регулированию цен и тарифов Ульяновской области</t>
  </si>
  <si>
    <t>Комитет по ценам и тарифам Правительства Хабаровского края</t>
  </si>
  <si>
    <t>Региональная служба по тарифам Ханты-Мансийского автономного округа - Югры</t>
  </si>
  <si>
    <t>Министерство тарифного регулирования и энергетики Челябинской области</t>
  </si>
  <si>
    <t>Государственный комитет цен и тарифов Чеченской Республики</t>
  </si>
  <si>
    <t>Государственная служба Чувашской Республики по конкурентной политике и тарифам</t>
  </si>
  <si>
    <t>Комитет государственного регулирования цен и тарифов Чукотского автономного округа</t>
  </si>
  <si>
    <t>Департамент тарифной политики, энергетики и жилищно-коммунального комплекса Ямало-Ненецкого автономного округа</t>
  </si>
  <si>
    <t>Департамент жилищно-коммунального хозяйства, энергетики и регулирования тарифов Ярославской области</t>
  </si>
  <si>
    <t>Первый год долгосрочного периода регулирования</t>
  </si>
  <si>
    <t>period_list</t>
  </si>
  <si>
    <t>OPF_VALUE</t>
  </si>
  <si>
    <t>1 10 51 | Полные товарищества</t>
  </si>
  <si>
    <t>1 10 64 | Товарищества на вере (коммандитные товарищества)</t>
  </si>
  <si>
    <t>1 22 47 | Публичные акционерные общества</t>
  </si>
  <si>
    <t>1 22 67 | Непубличные акционерные общества</t>
  </si>
  <si>
    <t>1 23 00 | Общества с ограниченной ответственностью</t>
  </si>
  <si>
    <t>1 30 00 | Хозяйственные партнерства</t>
  </si>
  <si>
    <t>1 41 53 | Сельскохозяйственные артели (колхозы)</t>
  </si>
  <si>
    <t>1 41 54 | Рыболовецкие артели (колхозы)</t>
  </si>
  <si>
    <t>1 41 55 | Кооперативные хозяйства (коопхозы)</t>
  </si>
  <si>
    <t>1 42 00 | Производственные кооперативы (кроме сельскохозяйственных производственных кооперативов)</t>
  </si>
  <si>
    <t>1 53 00 | Крестьянские (фермерские) хозяйства</t>
  </si>
  <si>
    <t>1 90 00 | Прочие юридические лица, являющиеся коммерческими организациями</t>
  </si>
  <si>
    <t>2 01 01 | Гаражные и гаражно-строительные кооперативы</t>
  </si>
  <si>
    <t>2 01 02 | Жилищные или жилищно-строительные кооперативы</t>
  </si>
  <si>
    <t>2 01 03 | Жилищные накопительные кооперативы</t>
  </si>
  <si>
    <t>2 01 04 | Кредитные потребительские кооперативы</t>
  </si>
  <si>
    <t>2 01 05 | Кредитные потребительские кооперативы граждан</t>
  </si>
  <si>
    <t>2 01 06 | Кредитные кооперативы второго уровня</t>
  </si>
  <si>
    <t>2 01 07 | Потребительские общества</t>
  </si>
  <si>
    <t>2 01 08 | Общества взаимного страхования</t>
  </si>
  <si>
    <t>2 01 09 | Сельскохозяйственные потребительские перерабатывающие кооперативы</t>
  </si>
  <si>
    <t>2 01 10 | Сельскохозяйственные потребительские сбытовые (торговые) кооперативы</t>
  </si>
  <si>
    <t>2 01 11 | Сельскохозяйственные потребительские обслуживающие кооперативы</t>
  </si>
  <si>
    <t>2 01 12 | Сельскохозяйственные потребительские снабженческие кооперативы</t>
  </si>
  <si>
    <t>2 01 15 | Сельскохозяйственные потребительские животноводческие кооперативы</t>
  </si>
  <si>
    <t>2 01 16 | Сельскохозяйственные потребительские растениеводческие кооперативы</t>
  </si>
  <si>
    <t>2 01 21 | Фонды проката</t>
  </si>
  <si>
    <t>2 02 01 | Политические партии</t>
  </si>
  <si>
    <t>2 02 02 | Профсоюзные организации</t>
  </si>
  <si>
    <t>2 02 10 | Общественные движения</t>
  </si>
  <si>
    <t>2 02 11 | Органы общественной самодеятельности</t>
  </si>
  <si>
    <t>2 02 17 | Территориальные общественные самоуправления</t>
  </si>
  <si>
    <t>2 06 01 | Ассоциации (союзы) экономического взаимодействия субъектов Российской Федерации</t>
  </si>
  <si>
    <t>2 06 03 | Советы муниципальных образований субъектов Российской Федерации</t>
  </si>
  <si>
    <t>2 06 04 | Союзы (ассоциации) кредитных кооперативов</t>
  </si>
  <si>
    <t>2 06 05 | Союзы (ассоциации) кооперативов</t>
  </si>
  <si>
    <t>2 06 06 | Союзы (ассоциации) общественных объединений</t>
  </si>
  <si>
    <t>2 06 07 | Союзы (ассоциации) общин малочисленных народов</t>
  </si>
  <si>
    <t>2 06 08 | Союзы потребительских обществ</t>
  </si>
  <si>
    <t>2 06 09 | Адвокатские палаты</t>
  </si>
  <si>
    <t>2 06 10 | Нотариальные палаты</t>
  </si>
  <si>
    <t>2 06 11 | Торгово-промышленные палаты</t>
  </si>
  <si>
    <t>2 06 12 | Объединения работодателей</t>
  </si>
  <si>
    <t>2 06 13 | Объединения фермерских хозяйств</t>
  </si>
  <si>
    <t>2 06 14 | Некоммерческие партнерства</t>
  </si>
  <si>
    <t>2 06 15 | Адвокатские бюро</t>
  </si>
  <si>
    <t>2 06 16 | Коллегии адвокатов</t>
  </si>
  <si>
    <t>2 06 19 | Саморегулируемые организации</t>
  </si>
  <si>
    <t>2 06 20 | Объединения (ассоциации и союзы) благотворительных организаций</t>
  </si>
  <si>
    <t>2 07 02 | Садоводческие или огороднические некоммерческие товарищества</t>
  </si>
  <si>
    <t>2 07 16 | Товарищества собственников жилья</t>
  </si>
  <si>
    <t>2 11 00 | Казачьи общества, внесенные в государственный реестр казачьих обществ в Российской Федерации</t>
  </si>
  <si>
    <t>2 12 00 | Общины коренных малочисленных народов Российской Федерации</t>
  </si>
  <si>
    <t>3 00 01 | Представительства юридических лиц</t>
  </si>
  <si>
    <t>3 00 02 | Филиалы юридических лиц</t>
  </si>
  <si>
    <t>3 00 03 | Обособленные подразделения юридических лиц</t>
  </si>
  <si>
    <t>3 00 04 | Структурные подразделения обособленных подразделений юридических лиц</t>
  </si>
  <si>
    <t>3 00 05 | Паевые инвестиционные фонды</t>
  </si>
  <si>
    <t>3 00 06 | Простые товарищества</t>
  </si>
  <si>
    <t>3 00 08 | Районные суды, городские суды, межрайонные суды (районные суды)</t>
  </si>
  <si>
    <t>4 00 01 | Межправительственные международные организации</t>
  </si>
  <si>
    <t>4 00 02 | Неправительственные международные организации</t>
  </si>
  <si>
    <t>5 01 01 | Главы крестьянских (фермерских) хозяйств</t>
  </si>
  <si>
    <t>5 01 02 | Индивидуальные предприниматели</t>
  </si>
  <si>
    <t>5 02 01 | Адвокаты, учредившие адвокатский кабинет</t>
  </si>
  <si>
    <t>5 02 02 | Нотариусы, занимающиеся частной практикой</t>
  </si>
  <si>
    <t>6 51 41 | Федеральные казенные предприятия</t>
  </si>
  <si>
    <t>6 51 42 | Казенные предприятия субъектов Российской Федерации</t>
  </si>
  <si>
    <t>6 51 43 | Муниципальные казенные предприятия</t>
  </si>
  <si>
    <t>6 52 41 | Федеральные государственные унитарные предприятия</t>
  </si>
  <si>
    <t>6 52 42 | Государственные унитарные предприятия субъектов Российской Федерации</t>
  </si>
  <si>
    <t>6 52 43 | Муниципальные унитарные предприятия</t>
  </si>
  <si>
    <t>7 04 01 | Благотворительные фонды</t>
  </si>
  <si>
    <t>7 04 02 | Негосударственные пенсионные фонды</t>
  </si>
  <si>
    <t>7 04 03 | Общественные фонды</t>
  </si>
  <si>
    <t>7 04 04 | Экологические фонды</t>
  </si>
  <si>
    <t>7 14 00 | Автономные некоммерческие организации</t>
  </si>
  <si>
    <t>7 15 00 | Религиозные организации</t>
  </si>
  <si>
    <t>7 16 01 | Государственные корпорации</t>
  </si>
  <si>
    <t>7 16 02 | Государственные компании</t>
  </si>
  <si>
    <t>7 16 10 | Отделения иностранных некоммерческих неправительственных организаций</t>
  </si>
  <si>
    <t>7 51 01 | Федеральные государственные автономные учреждения</t>
  </si>
  <si>
    <t>7 51 03 | Федеральные государственные бюджетные учреждения</t>
  </si>
  <si>
    <t>7 51 04 | Федеральные государственные казенные учреждения</t>
  </si>
  <si>
    <t>7 52 01 | Государственные автономные учреждения субъектов Российской Федерации</t>
  </si>
  <si>
    <t>7 52 03 | Государственные бюджетные учреждения субъектов Российской Федерации</t>
  </si>
  <si>
    <t>7 52 04 | Государственные казенные учреждения субъектов Российской Федерации</t>
  </si>
  <si>
    <t>7 53 00 | Государственные академии наук</t>
  </si>
  <si>
    <t>7 54 01 | Муниципальные автономные учреждения</t>
  </si>
  <si>
    <t>7 54 03 | Муниципальные бюджетные учреждения</t>
  </si>
  <si>
    <t>7 54 04 | Муниципальные казенные учреждения</t>
  </si>
  <si>
    <t>7 55 00 | Частные учреждения</t>
  </si>
  <si>
    <t>7 55 02 | Благотворительные учреждения</t>
  </si>
  <si>
    <t>7 55 05 | Общественные учреждения</t>
  </si>
  <si>
    <t>sphere_list</t>
  </si>
  <si>
    <t>Водоснабжение</t>
  </si>
  <si>
    <t>Водоотведение</t>
  </si>
  <si>
    <t>tariff_type_list</t>
  </si>
  <si>
    <t>одноставочный</t>
  </si>
  <si>
    <t>двухставочный</t>
  </si>
  <si>
    <t>питьевая вода</t>
  </si>
  <si>
    <t>техническая вода</t>
  </si>
  <si>
    <t>VOTV_VTOV</t>
  </si>
  <si>
    <t>Дополнительный признак дифференциации тарифа</t>
  </si>
  <si>
    <t>et_List00_tariff</t>
  </si>
  <si>
    <t>Дополнительные признаки территории</t>
  </si>
  <si>
    <t>1. Список территорий</t>
  </si>
  <si>
    <t>et_List01_tariff</t>
  </si>
  <si>
    <t>et_List01_mo</t>
  </si>
  <si>
    <t>MR_NAME</t>
  </si>
  <si>
    <t>MO_NAME</t>
  </si>
  <si>
    <t>OKTMO</t>
  </si>
  <si>
    <t>2. Список объектов</t>
  </si>
  <si>
    <t>et_List02_tariff_vs</t>
  </si>
  <si>
    <t>et_List02_tariff_vo</t>
  </si>
  <si>
    <t>osn_expl_list</t>
  </si>
  <si>
    <t>et_List02_obj</t>
  </si>
  <si>
    <t>3.1.1</t>
  </si>
  <si>
    <t>3.1.2</t>
  </si>
  <si>
    <t>3.2.1</t>
  </si>
  <si>
    <t>3.2.2</t>
  </si>
  <si>
    <t>4. Баланс</t>
  </si>
  <si>
    <t>et_List04_tariff_vs</t>
  </si>
  <si>
    <t>et_List04_tariff_vs_transp</t>
  </si>
  <si>
    <t>et_List04_tariff_vo</t>
  </si>
  <si>
    <t>et_List04_tariff_vo_transp</t>
  </si>
  <si>
    <t>0</t>
  </si>
  <si>
    <t>Всего по тарифу</t>
  </si>
  <si>
    <t>5. Реагенты</t>
  </si>
  <si>
    <t>et_List05_tariff</t>
  </si>
  <si>
    <t>et_List05_reagent</t>
  </si>
  <si>
    <t>6.0</t>
  </si>
  <si>
    <t>Тариф на электроэнергию</t>
  </si>
  <si>
    <t>ВН1</t>
  </si>
  <si>
    <t>ВН</t>
  </si>
  <si>
    <t>СН1</t>
  </si>
  <si>
    <t>СН2</t>
  </si>
  <si>
    <t>НН</t>
  </si>
  <si>
    <t>VOLTAGE_LEVEL_list</t>
  </si>
  <si>
    <t>et_List06_tariff</t>
  </si>
  <si>
    <t>et_List06_voltage</t>
  </si>
  <si>
    <t>7. Амортизация</t>
  </si>
  <si>
    <t>et_List07_tariff</t>
  </si>
  <si>
    <t>8. Аренда</t>
  </si>
  <si>
    <t>et_List08_tariff</t>
  </si>
  <si>
    <t>1.0</t>
  </si>
  <si>
    <t>2.0</t>
  </si>
  <si>
    <t>3.0</t>
  </si>
  <si>
    <t>4.0</t>
  </si>
  <si>
    <t>Добавить поставщика</t>
  </si>
  <si>
    <t>9. Покупка</t>
  </si>
  <si>
    <t>et_List09_tariff</t>
  </si>
  <si>
    <t>et_List09_org1</t>
  </si>
  <si>
    <t>et_List09_org2</t>
  </si>
  <si>
    <t>et_List09_org3</t>
  </si>
  <si>
    <t>et_List09_org4</t>
  </si>
  <si>
    <t>et_List10_tariff</t>
  </si>
  <si>
    <t>et_List10_nalog</t>
  </si>
  <si>
    <t>10. Налоги</t>
  </si>
  <si>
    <t>1.1.3</t>
  </si>
  <si>
    <t>1.1.4</t>
  </si>
  <si>
    <t>11. ИП + источники</t>
  </si>
  <si>
    <t>et_List11_tariff</t>
  </si>
  <si>
    <t>12. Экономия_корр</t>
  </si>
  <si>
    <t>et_List12_tariff</t>
  </si>
  <si>
    <t>13. Плата за негативное возд</t>
  </si>
  <si>
    <t>et_List13_tariff</t>
  </si>
  <si>
    <r>
      <t>ΔHBB</t>
    </r>
    <r>
      <rPr>
        <b/>
        <vertAlign val="superscript"/>
        <sz val="9"/>
        <color theme="1"/>
        <rFont val="Tahoma"/>
        <family val="2"/>
        <charset val="204"/>
      </rPr>
      <t>K</t>
    </r>
    <r>
      <rPr>
        <b/>
        <vertAlign val="subscript"/>
        <sz val="9"/>
        <color theme="1"/>
        <rFont val="Tahoma"/>
        <family val="2"/>
        <charset val="204"/>
      </rPr>
      <t>i-2</t>
    </r>
  </si>
  <si>
    <r>
      <t>ТВ</t>
    </r>
    <r>
      <rPr>
        <b/>
        <vertAlign val="superscript"/>
        <sz val="9"/>
        <color theme="1"/>
        <rFont val="Tahoma"/>
        <family val="2"/>
        <charset val="204"/>
      </rPr>
      <t>Ф</t>
    </r>
    <r>
      <rPr>
        <b/>
        <vertAlign val="subscript"/>
        <sz val="9"/>
        <color theme="1"/>
        <rFont val="Tahoma"/>
        <family val="2"/>
        <charset val="204"/>
      </rPr>
      <t>i-2</t>
    </r>
  </si>
  <si>
    <r>
      <t>HBB</t>
    </r>
    <r>
      <rPr>
        <b/>
        <vertAlign val="superscript"/>
        <sz val="9"/>
        <color theme="1"/>
        <rFont val="Tahoma"/>
        <family val="2"/>
        <charset val="204"/>
      </rPr>
      <t>Ф</t>
    </r>
    <r>
      <rPr>
        <b/>
        <vertAlign val="subscript"/>
        <sz val="9"/>
        <color theme="1"/>
        <rFont val="Tahoma"/>
        <family val="2"/>
        <charset val="204"/>
      </rPr>
      <t>i-2</t>
    </r>
  </si>
  <si>
    <t>14. Корректировка НВВ</t>
  </si>
  <si>
    <t>et_List14_tariff</t>
  </si>
  <si>
    <t>15. Калькуляция</t>
  </si>
  <si>
    <t>et_List15_tariff</t>
  </si>
  <si>
    <t>16. ТМ</t>
  </si>
  <si>
    <t>et_List16_tariff</t>
  </si>
  <si>
    <t>et_List16_tariff_transp</t>
  </si>
  <si>
    <t>ээ</t>
  </si>
  <si>
    <t>амортизация</t>
  </si>
  <si>
    <t>Пояснения</t>
  </si>
  <si>
    <t>Общие сведения</t>
  </si>
  <si>
    <t>3. Сценарии</t>
  </si>
  <si>
    <t>et_union</t>
  </si>
  <si>
    <t>REESTR_MO</t>
  </si>
  <si>
    <t>REESTR_ORG</t>
  </si>
  <si>
    <t>OKOPF</t>
  </si>
  <si>
    <t>modCheckCyan</t>
  </si>
  <si>
    <t>modfrmActivity</t>
  </si>
  <si>
    <t>modList02</t>
  </si>
  <si>
    <t>modList05</t>
  </si>
  <si>
    <t>modList06</t>
  </si>
  <si>
    <t>modList09</t>
  </si>
  <si>
    <t>modList10</t>
  </si>
  <si>
    <t>Указание на подтверждающие документы / URL-ссылка на копии подтверждающих документов</t>
  </si>
  <si>
    <t>фактическая (расчетная) цена на электрическую энергию, определяемая в i-2 году</t>
  </si>
  <si>
    <t>Расход воды на собственные нужды водоподготовки</t>
  </si>
  <si>
    <t>Пропущено через собственные очистные сооружения</t>
  </si>
  <si>
    <t>Тариф на транспортировку стоков</t>
  </si>
  <si>
    <t>Прибыль на капвложения</t>
  </si>
  <si>
    <t>Департамент государственного регулирования тарифов Воронежской области</t>
  </si>
  <si>
    <t>Обоснование причин, на основании которых принято решение об исключении из расчета тарифов экономически не обоснованных расходов, учтенных регулируемой организацией в предложении об установлении тарифов</t>
  </si>
  <si>
    <t>COLDVSNA_VTARIFF</t>
  </si>
  <si>
    <t>тариф на питьевую воду</t>
  </si>
  <si>
    <t>тариф на техническую воду</t>
  </si>
  <si>
    <t>VOTV_VTARIFF</t>
  </si>
  <si>
    <t>тариф на водоотведение</t>
  </si>
  <si>
    <t>I полугодие: тариф</t>
  </si>
  <si>
    <t>I полугодие: объём реализации</t>
  </si>
  <si>
    <t>II полугодие: объём реализации</t>
  </si>
  <si>
    <t>II полугодие: тариф</t>
  </si>
  <si>
    <t>Тариф с 01.01 по 30.06 для прочих потребителей без НДС</t>
  </si>
  <si>
    <t>Тариф с 01.07 по 31.12 для прочих потребителей без НДС</t>
  </si>
  <si>
    <t>7.0</t>
  </si>
  <si>
    <t xml:space="preserve">Добавить </t>
  </si>
  <si>
    <t>Тариф на электрическую мощность</t>
  </si>
  <si>
    <t>МВт в мес.</t>
  </si>
  <si>
    <t>руб./МВт в мес</t>
  </si>
  <si>
    <t>et_List06_voltage2</t>
  </si>
  <si>
    <t>et_List03_tariff</t>
  </si>
  <si>
    <t>Дата окончания реализации / действия концессионного соглашения</t>
  </si>
  <si>
    <t>Условное обозначение</t>
  </si>
  <si>
    <t>Передано на другие территории, дифференцированные по тарифу</t>
  </si>
  <si>
    <t>Ссылка 1</t>
  </si>
  <si>
    <t>Ссылка 2</t>
  </si>
  <si>
    <t>modProvGeneralProc</t>
  </si>
  <si>
    <t>modList16</t>
  </si>
  <si>
    <t>t</t>
  </si>
  <si>
    <t/>
  </si>
  <si>
    <t>Одноставочный тариф</t>
  </si>
  <si>
    <t>Двухставочный тариф</t>
  </si>
  <si>
    <t>III</t>
  </si>
  <si>
    <t>IV</t>
  </si>
  <si>
    <r>
      <t>ΔИ</t>
    </r>
    <r>
      <rPr>
        <b/>
        <vertAlign val="subscript"/>
        <sz val="9"/>
        <color theme="1"/>
        <rFont val="Tahoma"/>
        <family val="2"/>
        <charset val="204"/>
      </rPr>
      <t>i-2</t>
    </r>
  </si>
  <si>
    <r>
      <t>ΔЦП</t>
    </r>
    <r>
      <rPr>
        <b/>
        <vertAlign val="subscript"/>
        <sz val="9"/>
        <color theme="1"/>
        <rFont val="Tahoma"/>
        <family val="2"/>
        <charset val="204"/>
      </rPr>
      <t>i-2</t>
    </r>
  </si>
  <si>
    <t>прочие налоги и сборы</t>
  </si>
  <si>
    <t>ПО</t>
  </si>
  <si>
    <t>население</t>
  </si>
  <si>
    <t>Доочищенная сточная вода для нужд технического водоснабжения</t>
  </si>
  <si>
    <t>Получено от других территорий, дифференцированных по тарифу</t>
  </si>
  <si>
    <t>на собственные очистные сооружения</t>
  </si>
  <si>
    <t>другим организациям</t>
  </si>
  <si>
    <t>Объём воды из источников водоснабжения, всего</t>
  </si>
  <si>
    <t>Объём покупаемой электроэнергии всего</t>
  </si>
  <si>
    <t>Объём воды/сточных вод</t>
  </si>
  <si>
    <t>Объём покупной электроэнергии</t>
  </si>
  <si>
    <t>Объём покупной мощности</t>
  </si>
  <si>
    <t>Объём холодной воды (покупка)</t>
  </si>
  <si>
    <t>Объём холодной воды (транспортировка)</t>
  </si>
  <si>
    <t>Объём пропущенных стоков (водоотведение)</t>
  </si>
  <si>
    <t>Объём пропущенных стоков (транспортировка)</t>
  </si>
  <si>
    <t>Доход от взимания платы за нарушение нормативов по объёму и (или) составу сточных вод</t>
  </si>
  <si>
    <t>Доходы регулируемой организации от взимания платы за нарушение нормативов по объёму и (или) составу сточных вод</t>
  </si>
  <si>
    <t>фактический объём поданной воды (принятых сточных вод)</t>
  </si>
  <si>
    <t>Доходы от взимания платы за нарушение нормативов по объёму и (или) составу сточных вод, за исключением направленных целевым образом на внесение платы за негативное воздействие на окружающую среду, компенсацию вреда, причиненного водному объекту, и финансирование мероприятий инвестиционной программы по строительству, реконструкции и модернизации объектов централизованной системы водоотведения (в соответствии с п.14 Методических указаний)</t>
  </si>
  <si>
    <t>1.3.3.1</t>
  </si>
  <si>
    <t>1.3.3.2</t>
  </si>
  <si>
    <t xml:space="preserve">• На рабочем месте должен быть установлен MS Office 2007 SP3, 2010, 2013, 2016, 2019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 и выше: Параметры Excel | Центр управления безопасностью | Параметры центра управления безопасностью | Параметры макросов | Включить все макросы | ОК)
</t>
  </si>
  <si>
    <t>Дополнительные сведения</t>
  </si>
  <si>
    <t>Потери воды</t>
  </si>
  <si>
    <t>Отпущено воды по категориям потребителей</t>
  </si>
  <si>
    <t>6. ЭЭ</t>
  </si>
  <si>
    <t>погашение займов и кредитов из нормативной прибыли</t>
  </si>
  <si>
    <t>уплата процентов по кредитам из нормативной прибыли</t>
  </si>
  <si>
    <t>расходы по сомнительным долгам для гарантирующей организации</t>
  </si>
  <si>
    <t>экономия средств, достигнутая в результате снижения расходов предыдущего долгосрочного периода регулирования</t>
  </si>
  <si>
    <t>расчетная предпринимательская прибыль гарантирующей организации</t>
  </si>
  <si>
    <t>отчисления на социальные нужды основного производственного персонала</t>
  </si>
  <si>
    <t>Плановый размер финансирования ИП, установленной в установленном порядке</t>
  </si>
  <si>
    <t>отклонение факта по данным организации к факту принятому органом регулирования</t>
  </si>
  <si>
    <r>
      <t>фактические значения расходов в соответствии с данными бухгалтерской и статистической отчетности регулируемой организации за соответствующий период, с учетом данных, полученных по результатам проведенных органом регулирования тарифов мероприятий по контролю, предусмотренных Постановление Правительства РФ о</t>
    </r>
    <r>
      <rPr>
        <b/>
        <u/>
        <sz val="9"/>
        <color rgb="FFFF0000"/>
        <rFont val="Tahoma"/>
        <family val="2"/>
        <charset val="204"/>
      </rPr>
      <t>т 27.06.2013 N 543 (ред. от 17.08.2020)</t>
    </r>
    <r>
      <rPr>
        <sz val="9"/>
        <rFont val="Tahoma"/>
        <family val="2"/>
        <charset val="204"/>
      </rPr>
      <t xml:space="preserve"> "О государственном контроле (надзоре) в области регулируемых государством цен (тарифов).</t>
    </r>
  </si>
  <si>
    <t>I полугодие: объём реализации по населению</t>
  </si>
  <si>
    <t>I полугодие: тариф для населения</t>
  </si>
  <si>
    <t>II полугодие: объём реализации по населению</t>
  </si>
  <si>
    <t>II полугодие: тариф для населения</t>
  </si>
  <si>
    <t>Понятия, используемые в Типовом экспертном заключении:
"Факт, принятый органом регулирования" - экономически обоснованные фактические значения расходов на основании данных бухгалтерской и статистической отчетности регулируемой организации за соответствующий период, с учетом данных, полученных по результатам проведенных органом регулирования тарифов мероприятий по контролю, предусмотренных Постановлением Правительства РФ от 27.06.2013 N 543;
"Факт по данным организации" - экономически обоснованные фактические значения расходов в соответствии с данными раздельного учета затрат по видам деятельности организаций, осуществляющих горячее водоснабжение, холодное водоснабжение и (или) водоотведение.</t>
  </si>
  <si>
    <t>Количество лет корректировки</t>
  </si>
  <si>
    <t>Документы</t>
  </si>
  <si>
    <t>Реквизиты документов (дата, №)</t>
  </si>
  <si>
    <t>тариф.прочие.I</t>
  </si>
  <si>
    <t>тариф.прочие.II</t>
  </si>
  <si>
    <t>тариф.население.II</t>
  </si>
  <si>
    <t>тариф.население.I</t>
  </si>
  <si>
    <t>Объём реализации услуги для населения с 01.01 по 31.12</t>
  </si>
  <si>
    <t>ПО.прочие.I</t>
  </si>
  <si>
    <t>ПО.прочие.II</t>
  </si>
  <si>
    <t>ПО.население.I</t>
  </si>
  <si>
    <t>ПО.население.II</t>
  </si>
  <si>
    <t>ПО.прочие</t>
  </si>
  <si>
    <t>ПО.население</t>
  </si>
  <si>
    <t>Тариф с 01.01 по 30.06 для прочих потребителей без НДС:</t>
  </si>
  <si>
    <t>Тариф с 01.07 по 31.12 для прочих потребителей без НДС:</t>
  </si>
  <si>
    <t>Тариф с 01.01 по 30.06 для населения с НДС:</t>
  </si>
  <si>
    <t>17. ДПР</t>
  </si>
  <si>
    <t>18. ДПР (концессии)</t>
  </si>
  <si>
    <t>et_List18_tariff</t>
  </si>
  <si>
    <t>et_List18_block</t>
  </si>
  <si>
    <t>Без разбивки</t>
  </si>
  <si>
    <t>Величина отклонения показателя ввода объектов системы водоснабжения и (или) водоотведения в эксплуатацию и изменения инвестиционной программы</t>
  </si>
  <si>
    <t>Размер корректировки НВВ по результатам деятельности прошлых периодов регулирования, а также осуществляемой с целью учета отклонения фактических значений параметров расчета тарифов от значений, учтенных при установлении тарифов</t>
  </si>
  <si>
    <t>ИЭР</t>
  </si>
  <si>
    <t>ИПЦ</t>
  </si>
  <si>
    <t>ИКА</t>
  </si>
  <si>
    <t>ИОР</t>
  </si>
  <si>
    <t>Краткое описание технологического процесса</t>
  </si>
  <si>
    <t>СВФОТ</t>
  </si>
  <si>
    <t>Итого</t>
  </si>
  <si>
    <t>et_List02_1</t>
  </si>
  <si>
    <t>10.1</t>
  </si>
  <si>
    <t>% сглаживания НВВ</t>
  </si>
  <si>
    <t>в том числе инвестиционная (справочно)</t>
  </si>
  <si>
    <t>18.1</t>
  </si>
  <si>
    <t>18.2</t>
  </si>
  <si>
    <t>1.6</t>
  </si>
  <si>
    <t>Реагенты до 2020 года</t>
  </si>
  <si>
    <t>тыс.кВтч</t>
  </si>
  <si>
    <t>modList18</t>
  </si>
  <si>
    <t>Номер тарифа (идентификатор)</t>
  </si>
  <si>
    <t>величина изменения необходимой валовой выручки в году i-2, проводимого в целях сглаживания</t>
  </si>
  <si>
    <t xml:space="preserve"> ΔHBBСi-2</t>
  </si>
  <si>
    <t>ΔHBBKi-4</t>
  </si>
  <si>
    <t>размер корректировки необходимой валовой выручки по результатам деятельности прошлых периодов регулирования, а также осуществляемой с целью учета отклонения фактических значений параметров расчета тарифов от значений, учтенных при установлении</t>
  </si>
  <si>
    <t>VOLTAGE_LEVEL2_list</t>
  </si>
  <si>
    <t>Генерация напряжения</t>
  </si>
  <si>
    <t>1. Сведения о регулируемой организации</t>
  </si>
  <si>
    <t>2. Информация о рассмотрении дела об установлении тарифов</t>
  </si>
  <si>
    <t>скрыть</t>
  </si>
  <si>
    <t>Список территорий</t>
  </si>
  <si>
    <t>Амортизация</t>
  </si>
  <si>
    <t>Список листов</t>
  </si>
  <si>
    <t>Список объектов</t>
  </si>
  <si>
    <t>Сценарии</t>
  </si>
  <si>
    <t>Баланс</t>
  </si>
  <si>
    <t>Реагенты</t>
  </si>
  <si>
    <t>ЭЭ</t>
  </si>
  <si>
    <t>Покупка</t>
  </si>
  <si>
    <t>Налоги</t>
  </si>
  <si>
    <t>ИП + источники</t>
  </si>
  <si>
    <t>Экономия_корр</t>
  </si>
  <si>
    <t>Плата за негативное возд</t>
  </si>
  <si>
    <t>Корректировка НВВ</t>
  </si>
  <si>
    <t>Калькуляция</t>
  </si>
  <si>
    <t>ТМ</t>
  </si>
  <si>
    <t>ДПР</t>
  </si>
  <si>
    <t>ДПР (концессии)</t>
  </si>
  <si>
    <t>3. Перечень муниципальных образований, на территории которых организация оказывает услуги холодного водоснабжения / водоотведения</t>
  </si>
  <si>
    <t>4. Перечень объектов организации, с помощью которых организация оказывает услуги холодного водоснабжения/ водоотведения</t>
  </si>
  <si>
    <t>5. Правоустанавливающие и подтверждающие документы на объекты коммунальной инфраструктуры</t>
  </si>
  <si>
    <t>6. Ключевые сценарные показатели</t>
  </si>
  <si>
    <t>7. Баланс водоснабжения / водоотведения</t>
  </si>
  <si>
    <t>8. Расходы на реагенты</t>
  </si>
  <si>
    <t>9. Расходы на электрическую энергию</t>
  </si>
  <si>
    <t>10. Амортизация основных средств и нематериальных активов, относимых к объектам централизованной системы водоснабжения/водоотведения</t>
  </si>
  <si>
    <t>11. Аренда</t>
  </si>
  <si>
    <t>12. Расходы на оплату товаров (услуг, работ), приобретаемых у других организаций</t>
  </si>
  <si>
    <t>4. Перечень объектов организации, с помощью которых организация оказывает услуги холодного водоснабжения/ водоотведения
5. Правоустанавливающие и подтверждающие документы на объекты коммунальной инфраструктуры</t>
  </si>
  <si>
    <t>1. Сведения о регулируемой организации
2. Информация о рассмотрении дела об установлении тарифов</t>
  </si>
  <si>
    <t>* для перехода на лист дважды кликните по названию</t>
  </si>
  <si>
    <t>7.1. Баланс водоснабжения</t>
  </si>
  <si>
    <t>7.2. Баланс водоснабжения (транспортировка воды)</t>
  </si>
  <si>
    <t>7.3. Баланс водоотведения</t>
  </si>
  <si>
    <t>7.4. Баланс водоотведения (транспортировка сточных вод)</t>
  </si>
  <si>
    <t>9.1</t>
  </si>
  <si>
    <t>10.1.1</t>
  </si>
  <si>
    <t>10.1.2</t>
  </si>
  <si>
    <t>10.1.3</t>
  </si>
  <si>
    <t>10.2</t>
  </si>
  <si>
    <t>10.2.1</t>
  </si>
  <si>
    <t>10.2.2</t>
  </si>
  <si>
    <t>10.3</t>
  </si>
  <si>
    <t>10.3.1</t>
  </si>
  <si>
    <t>10.3.1.1</t>
  </si>
  <si>
    <t>10.3.1.2</t>
  </si>
  <si>
    <t>10.3.2</t>
  </si>
  <si>
    <t>10.3.2.1</t>
  </si>
  <si>
    <t>10.3.2.2</t>
  </si>
  <si>
    <t>10.3.3</t>
  </si>
  <si>
    <t>10.3.3.1</t>
  </si>
  <si>
    <t>10.3.3.2</t>
  </si>
  <si>
    <t>10.4</t>
  </si>
  <si>
    <t>6.1.1</t>
  </si>
  <si>
    <t>6.1.2</t>
  </si>
  <si>
    <t>6.2.1</t>
  </si>
  <si>
    <t>6.2.2</t>
  </si>
  <si>
    <t>6.3.1</t>
  </si>
  <si>
    <t>6.3.2</t>
  </si>
  <si>
    <t>6.4.1</t>
  </si>
  <si>
    <t>6.4.2</t>
  </si>
  <si>
    <t>5.2.1</t>
  </si>
  <si>
    <t>5.2.2</t>
  </si>
  <si>
    <t>Затраты на очистку сточных вод</t>
  </si>
  <si>
    <t>Начислено в соответствии с пунктом 26(1) Основ ценообразования в сфере водоснабжения и водоотведения</t>
  </si>
  <si>
    <t>Направлено на возврат займов и кредитов, в том числе процентов по займам и кредитам, привлекаемым на реализацию производственной программы и (или) инвестиционной программы (не более 50% от начисленной платы за негативное воздействие на работу ЦСВ)</t>
  </si>
  <si>
    <t>Заполняется в целом по организации в случае утверждения для такой организации единой инвестиционной программы по всем видам тарифов</t>
  </si>
  <si>
    <t>modList11</t>
  </si>
  <si>
    <t>Экспертное заключение об установлении тарифов в сфере холодного водоснабжения/водоотведения методом индексации (первый год ДПР)</t>
  </si>
  <si>
    <t>ФОТ</t>
  </si>
  <si>
    <t>ПП</t>
  </si>
  <si>
    <t>Расходы на оплату труда основного производственного персонала</t>
  </si>
  <si>
    <t>СОЦ_ПП</t>
  </si>
  <si>
    <t>Отчисления на социальные нужды основного производственного персонала</t>
  </si>
  <si>
    <t>РП</t>
  </si>
  <si>
    <t>Расходы на оплату труда ремонтного персонала</t>
  </si>
  <si>
    <t>СОЦ_РП</t>
  </si>
  <si>
    <t>Отчисления на социальные нужды ремонтного персонала</t>
  </si>
  <si>
    <t>АУП</t>
  </si>
  <si>
    <t>Расходы на оплату труда административно-управленческого персонала</t>
  </si>
  <si>
    <t>5.0</t>
  </si>
  <si>
    <t>СОЦ_АУП</t>
  </si>
  <si>
    <t>Отчисления на социальные нужды административно-управленческого персонала</t>
  </si>
  <si>
    <t>численность</t>
  </si>
  <si>
    <t>чел.</t>
  </si>
  <si>
    <t>среднемесячная заработная плата</t>
  </si>
  <si>
    <t>руб./чел.</t>
  </si>
  <si>
    <t>Административные</t>
  </si>
  <si>
    <t>p3</t>
  </si>
  <si>
    <t>Оплата работ и (или) услуг, выполняемых по договорам сторонними организациями или индивидуальными предпринимателями:</t>
  </si>
  <si>
    <t>3.6</t>
  </si>
  <si>
    <t>p4</t>
  </si>
  <si>
    <t>Арендная плата, лизинговые платежи, не связанные с арендой (лизингом) централизованных систем водоснабжения (водоотведения) либо объектов, входящих в состав таких систем</t>
  </si>
  <si>
    <t>p5</t>
  </si>
  <si>
    <t>Служебные командировки</t>
  </si>
  <si>
    <t>p6</t>
  </si>
  <si>
    <t>Обучение персонала</t>
  </si>
  <si>
    <t>p7</t>
  </si>
  <si>
    <t>Страхование производственных объектов</t>
  </si>
  <si>
    <t>p8</t>
  </si>
  <si>
    <t>Прочие расходы, всего:</t>
  </si>
  <si>
    <t>p8_1</t>
  </si>
  <si>
    <t>амортизация непроизводственных активов</t>
  </si>
  <si>
    <t>p8_2</t>
  </si>
  <si>
    <t>оплата услуг сторонних организаций по обеспечению безопасности функционирования объектов централизованных систем водоснабжения (водоотведения), в том числе расходы на защиту от террористических угроз</t>
  </si>
  <si>
    <t>Сбытовые расходы ГО</t>
  </si>
  <si>
    <t>ITOG</t>
  </si>
  <si>
    <t>Расходы на формирование резервов по сомнительным долгам (дебиторской задолженности)</t>
  </si>
  <si>
    <t>Расходы на приобретение материалов, связанные со сбытовой деятельностью</t>
  </si>
  <si>
    <t>Расходы на содержание помещений, используемых при осуществлении сбытовой деятельности</t>
  </si>
  <si>
    <t>Расходы на оплату труда, страховые взносы на обязательное социальное страхование, выплачиваемые из фонда оплаты труда сбытового персонала</t>
  </si>
  <si>
    <t>Расходы на амортизацию основных средств и нематериальных активов, используемых при осуществлении сбытовой деятельности</t>
  </si>
  <si>
    <t>Расходы на аренду, лизинг имущества, используемого при осуществлении сбытовой деятельности</t>
  </si>
  <si>
    <t>Расходы на уплату процентов по займам и кредитам, привлечение которых обосновано ростом дебиторской задолженности абонентов за регулируемые услуги водоснабжения (водоотведения)</t>
  </si>
  <si>
    <t>Расходы на оплату работ и (или) услуг, выполняемых сторонними организациями или индивидуальными предпринимателями, связанных со сбытовой деятельностью</t>
  </si>
  <si>
    <t>Прочие расходы, связанные со сбытовой деятельностью</t>
  </si>
  <si>
    <t>9.0</t>
  </si>
  <si>
    <t>et_List19_tariff</t>
  </si>
  <si>
    <t>et_List19_dolj</t>
  </si>
  <si>
    <t>et_List20_tariff</t>
  </si>
  <si>
    <t>et_List20_1</t>
  </si>
  <si>
    <t>et_List21_tariff</t>
  </si>
  <si>
    <t>et_List21_1</t>
  </si>
  <si>
    <t>13. Расходы на оплату труда и отчисления на социальные нужды основного производственного персонала, в том числе налоги и сборы с фонда оплаты труда</t>
  </si>
  <si>
    <t>14. Административные расходы</t>
  </si>
  <si>
    <t>15. Сбытовые расходы гарантирующей организации</t>
  </si>
  <si>
    <t>16. Расшифровка по налогам и платежам</t>
  </si>
  <si>
    <t>17. План и факт по источникам финансирования инвестиционной программы</t>
  </si>
  <si>
    <t>18. Расчет экономии средств, достигнутой в результате снижения расходов предыдущего долгосрочного периода регулирования</t>
  </si>
  <si>
    <t>19. Плата за негативное воздействие на работу централизованных систем водоотведения</t>
  </si>
  <si>
    <t>20. Расчет показателей корректировки необходимой валовой выручки</t>
  </si>
  <si>
    <t>21. Расчет тарифа методом индексации</t>
  </si>
  <si>
    <t>22. Тарифное меню</t>
  </si>
  <si>
    <t>22.1. Тарифное меню (водоснабжение/водоотведение)</t>
  </si>
  <si>
    <t>22.2. Тарифное меню (транспортировка воды / сточных вод)</t>
  </si>
  <si>
    <t>23. Долгосрочные параметры регулирования тарифов</t>
  </si>
  <si>
    <t>24. Долгосрочные параметры регулирования тарифов (концессии)</t>
  </si>
  <si>
    <t>p3_2</t>
  </si>
  <si>
    <t>p3_1</t>
  </si>
  <si>
    <t>p3_3</t>
  </si>
  <si>
    <t>p3_4</t>
  </si>
  <si>
    <t>p3_5</t>
  </si>
  <si>
    <t>p3_6</t>
  </si>
  <si>
    <t>modList19</t>
  </si>
  <si>
    <t>modList20</t>
  </si>
  <si>
    <t>modList21</t>
  </si>
  <si>
    <t>Организация регулируется впервые</t>
  </si>
  <si>
    <t>СП</t>
  </si>
  <si>
    <t>Расходы на оплату труда сбытового персонала</t>
  </si>
  <si>
    <t>СОЦ_СП</t>
  </si>
  <si>
    <t>Отчисления на социальные нужды сбытового персонала</t>
  </si>
  <si>
    <t>Сравнительный анализ динамики НВВ, в том числе расходов по отдельным статьям (группам расходов), прибыли и их величины по отношению к предыдущим периодам регулирования, %</t>
  </si>
  <si>
    <t>Отклонение, %</t>
  </si>
  <si>
    <t>в части условно-переменных расходов</t>
  </si>
  <si>
    <t>в части условно-постоянных расходов</t>
  </si>
  <si>
    <t>REESTR_TARIFF</t>
  </si>
  <si>
    <t>modfrmSelectTariff</t>
  </si>
  <si>
    <t>2.1.10</t>
  </si>
  <si>
    <t>услуги по очистке сточных вод</t>
  </si>
  <si>
    <t>1.4.7.1</t>
  </si>
  <si>
    <t>1.4.7.2</t>
  </si>
  <si>
    <t>Итого НВВ для населения</t>
  </si>
  <si>
    <t>et_List17_tariff_vs</t>
  </si>
  <si>
    <t>et_List17_tariff_vo</t>
  </si>
  <si>
    <t>et_List09_org5</t>
  </si>
  <si>
    <t>Объём пропущенных стоков (очистка)</t>
  </si>
  <si>
    <t>без дифференциации</t>
  </si>
  <si>
    <t>жидкие бытовые отходы</t>
  </si>
  <si>
    <t>поверхностные сточные воды</t>
  </si>
  <si>
    <t>хозяйственно-бытовые сточные воды</t>
  </si>
  <si>
    <t>сточные воды (нормативы)</t>
  </si>
  <si>
    <t>сточные воды (иные)</t>
  </si>
  <si>
    <t>Сбытовые расходы гарантирующих организаций (за исключением указанных в п.2.6)</t>
  </si>
  <si>
    <t>Тариф на очистку стоков</t>
  </si>
  <si>
    <t>19. Плата за негативное воздействие на работу централизованных систем водоотведения (принято органом регулирования)</t>
  </si>
  <si>
    <t>1.7</t>
  </si>
  <si>
    <t>1.7.0</t>
  </si>
  <si>
    <t>Операционные расходы по концессионным соглашениям</t>
  </si>
  <si>
    <t>et_List15_1</t>
  </si>
  <si>
    <t>1.7.1</t>
  </si>
  <si>
    <t>* данные без НДС</t>
  </si>
  <si>
    <t>COLDVSNA_VTOV;COLDVSNA_TRANSP_VTOV</t>
  </si>
  <si>
    <t>горячая вода</t>
  </si>
  <si>
    <t>Плата за негативное воздействие на окружающую среду</t>
  </si>
  <si>
    <t>Единый налог при упрощенной системе налогообложения</t>
  </si>
  <si>
    <t>о</t>
  </si>
  <si>
    <t>д</t>
  </si>
  <si>
    <t>т</t>
  </si>
  <si>
    <t>et_List16_line_transp</t>
  </si>
  <si>
    <t>et_List16_line_o</t>
  </si>
  <si>
    <t>et_List16_line_d</t>
  </si>
  <si>
    <t>Объём реализации услуги</t>
  </si>
  <si>
    <t>STATUS_GO</t>
  </si>
  <si>
    <t>HAS_DOC2</t>
  </si>
  <si>
    <t>HAS_DOC3</t>
  </si>
  <si>
    <t>HAS_DOC4</t>
  </si>
  <si>
    <t>HAS_DOC5</t>
  </si>
  <si>
    <t>HAS_DOC6</t>
  </si>
  <si>
    <t>HAS_DOC7</t>
  </si>
  <si>
    <t>et_List00_go</t>
  </si>
  <si>
    <t>et_List00_HAS_DOC2</t>
  </si>
  <si>
    <t>et_List00_HAS_DOC3</t>
  </si>
  <si>
    <t>et_List00_HAS_DOC4</t>
  </si>
  <si>
    <t>et_List00_HAS_DOC5</t>
  </si>
  <si>
    <t>et_List00_HAS_DOC6</t>
  </si>
  <si>
    <t>et_List00_HAS_DOC7</t>
  </si>
  <si>
    <t>et_List00_fio</t>
  </si>
  <si>
    <t>Служба по тарифам Астраханской области</t>
  </si>
  <si>
    <t>Управление по тарифам города Севастополя</t>
  </si>
  <si>
    <t>Департамент государственного регулирования тарифов Краснодарского края</t>
  </si>
  <si>
    <t>Департамент по регулированию тарифов и энергосбережению Пензенской области</t>
  </si>
  <si>
    <t>Государственная жилищная инспекция Республики Ингушетия</t>
  </si>
  <si>
    <t>modList15</t>
  </si>
  <si>
    <t>Затраты на электроэнергию</t>
  </si>
  <si>
    <t>Затраты на электрическую мощность</t>
  </si>
  <si>
    <t>Расходы на мероприятия по защите централизованных систем водоснабжения</t>
  </si>
  <si>
    <t>Расходы концессионера на осуществление государственного кадастрового учета</t>
  </si>
  <si>
    <t>иные экономически обоснованные расходы на социальные нужды</t>
  </si>
  <si>
    <t>Комментарии и обоснования к разделу</t>
  </si>
  <si>
    <t>аренда</t>
  </si>
  <si>
    <t>безвозмездное пользование</t>
  </si>
  <si>
    <t>концессионное соглашение</t>
  </si>
  <si>
    <t>оперативное управление</t>
  </si>
  <si>
    <t>собственность</t>
  </si>
  <si>
    <t>хозяйственное ведение</t>
  </si>
  <si>
    <t>договор хранения</t>
  </si>
  <si>
    <t>договор эксплуатации</t>
  </si>
  <si>
    <t>договор обслуживания</t>
  </si>
  <si>
    <t>бесхозяйный объект</t>
  </si>
  <si>
    <t>договор инвестирования</t>
  </si>
  <si>
    <t>доверительное управление</t>
  </si>
  <si>
    <t>субаренда</t>
  </si>
  <si>
    <t>support_docs_list</t>
  </si>
  <si>
    <t>договор</t>
  </si>
  <si>
    <t>свидетельство</t>
  </si>
  <si>
    <t>лицензия</t>
  </si>
  <si>
    <t>акт приёма-передачи</t>
  </si>
  <si>
    <t>государственный контракт</t>
  </si>
  <si>
    <t>балансовая справка</t>
  </si>
  <si>
    <t>кадастровый паспорт</t>
  </si>
  <si>
    <t>технический паспорт</t>
  </si>
  <si>
    <t>устав</t>
  </si>
  <si>
    <t>акт ввода в эксплуатацию</t>
  </si>
  <si>
    <t>план приватизации</t>
  </si>
  <si>
    <t>разрешение на ввод объекта в эксплуатацию</t>
  </si>
  <si>
    <t>выписка из ЕГРН</t>
  </si>
  <si>
    <t>выписка из РФИ</t>
  </si>
  <si>
    <t>документов нет вообще</t>
  </si>
  <si>
    <t>Комитет Республики Коми по тарифам</t>
  </si>
  <si>
    <t xml:space="preserve">тыс.руб. </t>
  </si>
  <si>
    <t>p3_7</t>
  </si>
  <si>
    <t>3.7</t>
  </si>
  <si>
    <t>иные работы и (или) услуги</t>
  </si>
  <si>
    <t>p8_3</t>
  </si>
  <si>
    <t>иные расходы</t>
  </si>
  <si>
    <t>1.4.7.3</t>
  </si>
  <si>
    <t>1.4.1.7</t>
  </si>
  <si>
    <t>1.2.5.7</t>
  </si>
  <si>
    <t>иные производственные расходы</t>
  </si>
  <si>
    <t>Проверка доступных обновлений...</t>
  </si>
  <si>
    <t>Информация</t>
  </si>
  <si>
    <t>Нет доступных обновлений для отчёта с кодом EXPERT.VSVO.INDEX!</t>
  </si>
  <si>
    <t>REGION_ID</t>
  </si>
  <si>
    <t>REGION_NAME</t>
  </si>
  <si>
    <t>RST_ORG_ID</t>
  </si>
  <si>
    <t>ORG_NAME</t>
  </si>
  <si>
    <t>INN_NAME</t>
  </si>
  <si>
    <t>KPP_NAME</t>
  </si>
  <si>
    <t>ORG_START_DATE</t>
  </si>
  <si>
    <t>ORG_END_DATE</t>
  </si>
  <si>
    <t>2661</t>
  </si>
  <si>
    <t>27079857</t>
  </si>
  <si>
    <t>АМО "Люры"</t>
  </si>
  <si>
    <t>8502003151</t>
  </si>
  <si>
    <t>850201001</t>
  </si>
  <si>
    <t>14-01-2006 00:00:00</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</si>
  <si>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</si>
  <si>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</si>
  <si>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</si>
  <si>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</si>
  <si>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</si>
  <si>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</si>
  <si>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</si>
  <si>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</si>
  <si>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</si>
  <si>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</si>
  <si>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</si>
  <si>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</si>
  <si>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</si>
  <si>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</si>
  <si>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</si>
  <si>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</si>
  <si>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</si>
  <si>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</si>
  <si>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</si>
  <si>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</si>
  <si>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</si>
  <si>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</si>
  <si>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26539661</t>
  </si>
  <si>
    <t>АО "Иркутскнефтепродукт" Усть-Кутский цех</t>
  </si>
  <si>
    <t>3800000742</t>
  </si>
  <si>
    <t>381845002</t>
  </si>
  <si>
    <t>02-10-2002 00:00:00</t>
  </si>
  <si>
    <t>26380015</t>
  </si>
  <si>
    <t>АО "Саянскхимпласт"</t>
  </si>
  <si>
    <t>3814007314</t>
  </si>
  <si>
    <t>381401001</t>
  </si>
  <si>
    <t>13-10-1998 00:00:00</t>
  </si>
  <si>
    <t>26505643</t>
  </si>
  <si>
    <t>АО "Усолье-Сибирский химфармзавод"</t>
  </si>
  <si>
    <t>3819012188</t>
  </si>
  <si>
    <t>385101001</t>
  </si>
  <si>
    <t>02-09-2002 00:00:00</t>
  </si>
  <si>
    <t>31526697</t>
  </si>
  <si>
    <t>Администрация Молькинского сельского поселения Усть-Удинского района</t>
  </si>
  <si>
    <t>3806002760</t>
  </si>
  <si>
    <t>384901001</t>
  </si>
  <si>
    <t>30881825</t>
  </si>
  <si>
    <t>Акционерное общество работников народное предприятие "Концессия-Илим"</t>
  </si>
  <si>
    <t>3817047971</t>
  </si>
  <si>
    <t>381701001</t>
  </si>
  <si>
    <t>31-01-2017 00:00:00</t>
  </si>
  <si>
    <t>28008725</t>
  </si>
  <si>
    <t>Боханское МУП "Заря"</t>
  </si>
  <si>
    <t>3849025152</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</si>
  <si>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</si>
  <si>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</si>
  <si>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</si>
  <si>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</si>
  <si>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</si>
  <si>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</si>
  <si>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</si>
  <si>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</si>
  <si>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</si>
  <si>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</si>
  <si>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28152459</t>
  </si>
  <si>
    <t>Голоустненское МУП ЖКХ</t>
  </si>
  <si>
    <t>3827022126</t>
  </si>
  <si>
    <t>382701001</t>
  </si>
  <si>
    <t>01-06-2006 00:00:00</t>
  </si>
  <si>
    <t>31-12-2020 00:00:00</t>
  </si>
  <si>
    <t>26372430</t>
  </si>
  <si>
    <t>ЗАО "Санаторий Усть-Кут"</t>
  </si>
  <si>
    <t>3818000870</t>
  </si>
  <si>
    <t>381801001</t>
  </si>
  <si>
    <t>31460297</t>
  </si>
  <si>
    <t>ИП А.С. Верхозин</t>
  </si>
  <si>
    <t>381019505310</t>
  </si>
  <si>
    <t>отсутствует</t>
  </si>
  <si>
    <t>27-08-2018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</si>
  <si>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</si>
  <si>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</si>
  <si>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</si>
  <si>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</si>
  <si>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</si>
  <si>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</si>
  <si>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</si>
  <si>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</si>
  <si>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</si>
  <si>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</si>
  <si>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</si>
  <si>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</si>
  <si>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27-06-2023 00:00:00</t>
  </si>
  <si>
    <t>31296831</t>
  </si>
  <si>
    <t>ИП Барцев Г.Д.</t>
  </si>
  <si>
    <t>850100670500</t>
  </si>
  <si>
    <t>01-06-2012 00:00:00</t>
  </si>
  <si>
    <t>26756114</t>
  </si>
  <si>
    <t>ИП Барцева И.П.</t>
  </si>
  <si>
    <t>850100134185</t>
  </si>
  <si>
    <t>21-12-2020 00:00:00</t>
  </si>
  <si>
    <t>28155140</t>
  </si>
  <si>
    <t>ИП Васильев Артем Михайлович</t>
  </si>
  <si>
    <t>381205118759</t>
  </si>
  <si>
    <t>15-07-2005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</si>
  <si>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</si>
  <si>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</si>
  <si>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</si>
  <si>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</si>
  <si>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</si>
  <si>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</si>
  <si>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</si>
  <si>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</si>
  <si>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</si>
  <si>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</si>
  <si>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</si>
  <si>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</si>
  <si>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</si>
  <si>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27690547</t>
  </si>
  <si>
    <t>ИП Грубский В.А.</t>
  </si>
  <si>
    <t>382200105691</t>
  </si>
  <si>
    <t>21-12-2005 00:00:00</t>
  </si>
  <si>
    <t>26776452</t>
  </si>
  <si>
    <t>ИП Добровольский Ю.А.</t>
  </si>
  <si>
    <t>850600188132</t>
  </si>
  <si>
    <t>09-11-2004 00:00:00</t>
  </si>
  <si>
    <t>30982893</t>
  </si>
  <si>
    <t>ИП ЕВДОКИМОВ О. В.</t>
  </si>
  <si>
    <t>381607705700</t>
  </si>
  <si>
    <t>26-12-2013 00:00:00</t>
  </si>
  <si>
    <t>26756421</t>
  </si>
  <si>
    <t>ИП Иванов В.П.</t>
  </si>
  <si>
    <t>850301519202</t>
  </si>
  <si>
    <t>27920936</t>
  </si>
  <si>
    <t>ИП Китонова Е.А.</t>
  </si>
  <si>
    <t>850601989583</t>
  </si>
  <si>
    <t>24-11-1998 00:00:00</t>
  </si>
  <si>
    <t>24-12-2020 00:00:00</t>
  </si>
  <si>
    <t>27659480</t>
  </si>
  <si>
    <t>ИП Кондрат И.М.</t>
  </si>
  <si>
    <t>850300463162</t>
  </si>
  <si>
    <t>17-12-2010 00:00:00</t>
  </si>
  <si>
    <t>30381355</t>
  </si>
  <si>
    <t>ИП Кузнецова А.В.</t>
  </si>
  <si>
    <t>383200483582</t>
  </si>
  <si>
    <t>21-07-2014 00:00:00</t>
  </si>
  <si>
    <t>28503642</t>
  </si>
  <si>
    <t>ИП Медведев А.А.</t>
  </si>
  <si>
    <t>382200217081</t>
  </si>
  <si>
    <t>06-06-2023 00:00:00</t>
  </si>
  <si>
    <t>27688114</t>
  </si>
  <si>
    <t>ИП Моськин Г.В.</t>
  </si>
  <si>
    <t>382200002255</t>
  </si>
  <si>
    <t>19-05-2011 00:00:00</t>
  </si>
  <si>
    <t>27687983</t>
  </si>
  <si>
    <t>ИП Немчинов С.А.</t>
  </si>
  <si>
    <t>382200346400</t>
  </si>
  <si>
    <t>18-01-2012 00:00:00</t>
  </si>
  <si>
    <t>31030726</t>
  </si>
  <si>
    <t>ИП Ненахов С.В.</t>
  </si>
  <si>
    <t>383701263475</t>
  </si>
  <si>
    <t>08-12-2011 00:00:00</t>
  </si>
  <si>
    <t>26755999</t>
  </si>
  <si>
    <t>ИП Порубов</t>
  </si>
  <si>
    <t>384200290529</t>
  </si>
  <si>
    <t>26756011</t>
  </si>
  <si>
    <t>ИП Сергеев М.Л.</t>
  </si>
  <si>
    <t>384200574513</t>
  </si>
  <si>
    <t>21-04-2009 00:00:00</t>
  </si>
  <si>
    <t>26756403</t>
  </si>
  <si>
    <t>ИП Сирина</t>
  </si>
  <si>
    <t>850300275602</t>
  </si>
  <si>
    <t>26535508</t>
  </si>
  <si>
    <t>ИП Скрябин В.Г.</t>
  </si>
  <si>
    <t>384300333790</t>
  </si>
  <si>
    <t>08-12-2009 00:00:00</t>
  </si>
  <si>
    <t>12-01-2021 00:00:00</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</si>
  <si>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</si>
  <si>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</si>
  <si>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</si>
  <si>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</si>
  <si>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</si>
  <si>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</si>
  <si>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</si>
  <si>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</si>
  <si>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</si>
  <si>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</si>
  <si>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</si>
  <si>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</si>
  <si>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</si>
  <si>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30848637</t>
  </si>
  <si>
    <t>ИП Шаманова Нелля Евгеньевна</t>
  </si>
  <si>
    <t>381457723257</t>
  </si>
  <si>
    <t>18-05-2015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</si>
  <si>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</si>
  <si>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</si>
  <si>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</si>
  <si>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</si>
  <si>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</si>
  <si>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</si>
  <si>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</si>
  <si>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</si>
  <si>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</si>
  <si>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</si>
  <si>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</si>
  <si>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</si>
  <si>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</si>
  <si>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</si>
  <si>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</si>
  <si>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</si>
  <si>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31410358</t>
  </si>
  <si>
    <t>ИП глава КФХ Лясоцкая Н.Н.</t>
  </si>
  <si>
    <t>380402235298</t>
  </si>
  <si>
    <t>06-05-2019 00:00:00</t>
  </si>
  <si>
    <t>20-09-2021 00:00:00</t>
  </si>
  <si>
    <t>31313139</t>
  </si>
  <si>
    <t>ИП глава КФХ Подварков А.А.</t>
  </si>
  <si>
    <t>380604053011</t>
  </si>
  <si>
    <t>31-01-2019 00:00:00</t>
  </si>
  <si>
    <t>30862528</t>
  </si>
  <si>
    <t>ИП глава КФХ Харитонов Алексей Валерьевич</t>
  </si>
  <si>
    <t>850100919458</t>
  </si>
  <si>
    <t>15-01-2016 00:00:00</t>
  </si>
  <si>
    <t>08-06-2021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</si>
  <si>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</si>
  <si>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</si>
  <si>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</si>
  <si>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</si>
  <si>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</si>
  <si>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</si>
  <si>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</si>
  <si>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</si>
  <si>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</si>
  <si>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27118489</t>
  </si>
  <si>
    <t>ИПБОЮЛ Байрамов Гаджибаба Исмаил Оглы</t>
  </si>
  <si>
    <t>383201226500</t>
  </si>
  <si>
    <t>09-01-2001 00:00:00</t>
  </si>
  <si>
    <t>30477233</t>
  </si>
  <si>
    <t>Индивидуальный Предприниматель Ермакова Тамара Павловна</t>
  </si>
  <si>
    <t>381603267982</t>
  </si>
  <si>
    <t>07-05-2008 00:00:00</t>
  </si>
  <si>
    <t>30477238</t>
  </si>
  <si>
    <t>Индивидуальный Предприниматель Хмелюк Александра Николаевна</t>
  </si>
  <si>
    <t>381605894900</t>
  </si>
  <si>
    <t>22-07-2013 00:00:00</t>
  </si>
  <si>
    <t>30857980</t>
  </si>
  <si>
    <t>Индивидуальный предприниматель Аминов Шахзод Тиллобегович</t>
  </si>
  <si>
    <t>381405470125</t>
  </si>
  <si>
    <t>08-09-2014 00:00:00</t>
  </si>
  <si>
    <t>26356673</t>
  </si>
  <si>
    <t>Индивидуальный предприниматель Майоров Владимир Константинович</t>
  </si>
  <si>
    <t>383201135115</t>
  </si>
  <si>
    <t>19-07-2004 00:00:00</t>
  </si>
  <si>
    <t>31401664</t>
  </si>
  <si>
    <t>КМП "Автодор" УКМО (ГП)</t>
  </si>
  <si>
    <t>3818043560</t>
  </si>
  <si>
    <t>07-12-2015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</si>
  <si>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</si>
  <si>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</si>
  <si>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</si>
  <si>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</si>
  <si>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</si>
  <si>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</si>
  <si>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</si>
  <si>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</si>
  <si>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</si>
  <si>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</si>
  <si>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</si>
  <si>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</si>
  <si>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</si>
  <si>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</si>
  <si>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</si>
  <si>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</si>
  <si>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</si>
  <si>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</si>
  <si>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</si>
  <si>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</si>
  <si>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</si>
  <si>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</si>
  <si>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</si>
  <si>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</si>
  <si>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</si>
  <si>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</si>
  <si>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381501001</t>
  </si>
  <si>
    <t>26372406</t>
  </si>
  <si>
    <t>Куйтунский филиал ФГБУ "Управление "Иркутскмелиоводхоз"</t>
  </si>
  <si>
    <t>3811032263</t>
  </si>
  <si>
    <t>381101001</t>
  </si>
  <si>
    <t>01-07-2002 00:00:00</t>
  </si>
  <si>
    <t>31232701</t>
  </si>
  <si>
    <t>МБОУ "Хор-Тагнинская СОШ"</t>
  </si>
  <si>
    <t>3825003270</t>
  </si>
  <si>
    <t>382501001</t>
  </si>
  <si>
    <t>28441317</t>
  </si>
  <si>
    <t>МБУ "Коммунальник"</t>
  </si>
  <si>
    <t>3816021480</t>
  </si>
  <si>
    <t>381601001</t>
  </si>
  <si>
    <t>31-12-2014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</si>
  <si>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</si>
  <si>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</si>
  <si>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</si>
  <si>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</si>
  <si>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</si>
  <si>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</si>
  <si>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</si>
  <si>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</si>
  <si>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</si>
  <si>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</si>
  <si>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</si>
  <si>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</si>
  <si>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</si>
  <si>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</si>
  <si>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</si>
  <si>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</si>
  <si>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</si>
  <si>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</si>
  <si>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</si>
  <si>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</si>
  <si>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</si>
  <si>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</si>
  <si>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</si>
  <si>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</si>
  <si>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</si>
  <si>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</si>
  <si>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</si>
  <si>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</si>
  <si>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</si>
  <si>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</si>
  <si>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</si>
  <si>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</si>
  <si>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</si>
  <si>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</si>
  <si>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</si>
  <si>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</si>
  <si>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28086512</t>
  </si>
  <si>
    <t>МП "Дирекция городской инфраструктуры" МО г. Братска</t>
  </si>
  <si>
    <t>3804045543</t>
  </si>
  <si>
    <t>380401001</t>
  </si>
  <si>
    <t>09-06-2011 00:00:00</t>
  </si>
  <si>
    <t>30383691</t>
  </si>
  <si>
    <t>МП "ЖКХ 2015"</t>
  </si>
  <si>
    <t>3817045068</t>
  </si>
  <si>
    <t>17-07-2015 00:00:00</t>
  </si>
  <si>
    <t>24-08-2022 00:00:00</t>
  </si>
  <si>
    <t>28445431</t>
  </si>
  <si>
    <t>МУП " ЖКХ Калтук"</t>
  </si>
  <si>
    <t>3847000561</t>
  </si>
  <si>
    <t>384701001</t>
  </si>
  <si>
    <t>17-04-2013 00:00:00</t>
  </si>
  <si>
    <t>14-06-2022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</si>
  <si>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</si>
  <si>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</si>
  <si>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</si>
  <si>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</si>
  <si>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</si>
  <si>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</si>
  <si>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</si>
  <si>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</si>
  <si>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</si>
  <si>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</si>
  <si>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</si>
  <si>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383601001</t>
  </si>
  <si>
    <t>26-01-2006 00:00:00</t>
  </si>
  <si>
    <t>26450748</t>
  </si>
  <si>
    <t>МУП "Бытовик"</t>
  </si>
  <si>
    <t>8502003024</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</si>
  <si>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</si>
  <si>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</si>
  <si>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</si>
  <si>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</si>
  <si>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</si>
  <si>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</si>
  <si>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</si>
  <si>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</si>
  <si>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</si>
  <si>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</si>
  <si>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</si>
  <si>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</si>
  <si>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</si>
  <si>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</si>
  <si>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</si>
  <si>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</si>
  <si>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</si>
  <si>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</si>
  <si>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</si>
  <si>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26372410</t>
  </si>
  <si>
    <t>МУП "Водоканал-Сервис"</t>
  </si>
  <si>
    <t>3814007427</t>
  </si>
  <si>
    <t>30412918</t>
  </si>
  <si>
    <t>МУП "Водопад"</t>
  </si>
  <si>
    <t>3814024310</t>
  </si>
  <si>
    <t>20-11-2015 00:00:00</t>
  </si>
  <si>
    <t>28148725</t>
  </si>
  <si>
    <t>МУП "Восток"</t>
  </si>
  <si>
    <t>3849024960</t>
  </si>
  <si>
    <t>01-10-2012 00:00:00</t>
  </si>
  <si>
    <t>31594632</t>
  </si>
  <si>
    <t>МУП "Гарант"</t>
  </si>
  <si>
    <t>3805736649</t>
  </si>
  <si>
    <t>26768294</t>
  </si>
  <si>
    <t>МУП "Гаханы"</t>
  </si>
  <si>
    <t>3849011985</t>
  </si>
  <si>
    <t>29-10-2010 00:00:00</t>
  </si>
  <si>
    <t>28873807</t>
  </si>
  <si>
    <t>МУП "Енисей"</t>
  </si>
  <si>
    <t>3849020080</t>
  </si>
  <si>
    <t>22-03-2019 00:00:00</t>
  </si>
  <si>
    <t>26356659</t>
  </si>
  <si>
    <t>МУП "Ербогаченское"</t>
  </si>
  <si>
    <t>3818024455</t>
  </si>
  <si>
    <t>382901001</t>
  </si>
  <si>
    <t>10-07-2008 00:00:00</t>
  </si>
  <si>
    <t>22-03-2021 00:00:00</t>
  </si>
  <si>
    <t>30809932</t>
  </si>
  <si>
    <t>МУП "ЖКХ Верхнемарковское"</t>
  </si>
  <si>
    <t>3818043546</t>
  </si>
  <si>
    <t>03-12-2015 00:00:00</t>
  </si>
  <si>
    <t>30870556</t>
  </si>
  <si>
    <t>МУП "ЖКХ Прибрежненского МО"</t>
  </si>
  <si>
    <t>3805729539</t>
  </si>
  <si>
    <t>31-03-2016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</si>
  <si>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</si>
  <si>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</si>
  <si>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</si>
  <si>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</si>
  <si>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</si>
  <si>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</si>
  <si>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</si>
  <si>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</si>
  <si>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</si>
  <si>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</si>
  <si>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</si>
  <si>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</si>
  <si>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</si>
  <si>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</si>
  <si>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29648713</t>
  </si>
  <si>
    <t>МУП "ЖКЦ"</t>
  </si>
  <si>
    <t>3817998705</t>
  </si>
  <si>
    <t>12-10-2020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</si>
  <si>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</si>
  <si>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</si>
  <si>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</si>
  <si>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</si>
  <si>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</si>
  <si>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</si>
  <si>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</si>
  <si>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</si>
  <si>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</si>
  <si>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</si>
  <si>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</si>
  <si>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</si>
  <si>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</si>
  <si>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</si>
  <si>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</si>
  <si>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380201001</t>
  </si>
  <si>
    <t>30-01-2015 00:00:00</t>
  </si>
  <si>
    <t>30425269</t>
  </si>
  <si>
    <t>МУП "Исток"</t>
  </si>
  <si>
    <t>3814023789</t>
  </si>
  <si>
    <t>28-08-2015 00:00:00</t>
  </si>
  <si>
    <t>26513356</t>
  </si>
  <si>
    <t>МУП "Карахунское ЖКХ"</t>
  </si>
  <si>
    <t>3823032405</t>
  </si>
  <si>
    <t>382301001</t>
  </si>
  <si>
    <t>20-02-2009 00:00:00</t>
  </si>
  <si>
    <t>31053882</t>
  </si>
  <si>
    <t>МУП "Катангская ТЭК"</t>
  </si>
  <si>
    <t>3818030360</t>
  </si>
  <si>
    <t>02-07-2012 00:00:00</t>
  </si>
  <si>
    <t>26372471</t>
  </si>
  <si>
    <t>МУП "Кежемское ЖКХ"</t>
  </si>
  <si>
    <t>3823019997</t>
  </si>
  <si>
    <t>25-01-2007 00:00:00</t>
  </si>
  <si>
    <t>27869023</t>
  </si>
  <si>
    <t>МУП "Комхоз-сервис"</t>
  </si>
  <si>
    <t>3827039923</t>
  </si>
  <si>
    <t>05-06-2012 00:00:00</t>
  </si>
  <si>
    <t>31257368</t>
  </si>
  <si>
    <t>МУП "Люры"</t>
  </si>
  <si>
    <t>3849035760</t>
  </si>
  <si>
    <t>05-05-2014 00:00:00</t>
  </si>
  <si>
    <t>30357358</t>
  </si>
  <si>
    <t>МУП "Мальтинское ЖКХ"</t>
  </si>
  <si>
    <t>3851008588</t>
  </si>
  <si>
    <t>20-07-2015 00:00:00</t>
  </si>
  <si>
    <t>26372473</t>
  </si>
  <si>
    <t>МУП "Озернинское ЖКХ"</t>
  </si>
  <si>
    <t>3823020255</t>
  </si>
  <si>
    <t>22-07-2021 00:00:00</t>
  </si>
  <si>
    <t>28503632</t>
  </si>
  <si>
    <t>МУП "Паритет"</t>
  </si>
  <si>
    <t>3815010310</t>
  </si>
  <si>
    <t>13-04-2006 00:00:00</t>
  </si>
  <si>
    <t>26848550</t>
  </si>
  <si>
    <t>МУП "Подлеморье"</t>
  </si>
  <si>
    <t>3836004243</t>
  </si>
  <si>
    <t>09-03-2007 00:00:00</t>
  </si>
  <si>
    <t>31253256</t>
  </si>
  <si>
    <t>МУП "Покосное"</t>
  </si>
  <si>
    <t>3805732958</t>
  </si>
  <si>
    <t>17-07-2018 00:00:00</t>
  </si>
  <si>
    <t>30858357</t>
  </si>
  <si>
    <t>МУП "Прометей"</t>
  </si>
  <si>
    <t>3847000924</t>
  </si>
  <si>
    <t>14-05-2014 00:00:00</t>
  </si>
  <si>
    <t>27-01-2023 00:00:00</t>
  </si>
  <si>
    <t>30425264</t>
  </si>
  <si>
    <t>МУП "РУЧЕЙ"</t>
  </si>
  <si>
    <t>3814025514</t>
  </si>
  <si>
    <t>01-12-2015 00:00:00</t>
  </si>
  <si>
    <t>28273840</t>
  </si>
  <si>
    <t>МУП "РайКомХоз"</t>
  </si>
  <si>
    <t>3814997460</t>
  </si>
  <si>
    <t>25-06-2013 00:00:00</t>
  </si>
  <si>
    <t>13-05-2019 00:00:00</t>
  </si>
  <si>
    <t>31041730</t>
  </si>
  <si>
    <t>МУП "Районное коммунальное управление"</t>
  </si>
  <si>
    <t>3805731337</t>
  </si>
  <si>
    <t>22-06-2017 00:00:00</t>
  </si>
  <si>
    <t>31399441</t>
  </si>
  <si>
    <t>МУП "Районные коммунальные системы"</t>
  </si>
  <si>
    <t>3805734289</t>
  </si>
  <si>
    <t>30-07-2019 00:00:00</t>
  </si>
  <si>
    <t>31210868</t>
  </si>
  <si>
    <t>МУП "Ресурсы"</t>
  </si>
  <si>
    <t>3814037580</t>
  </si>
  <si>
    <t>01-10-2018 00:00:00</t>
  </si>
  <si>
    <t>31335371</t>
  </si>
  <si>
    <t>МУП "Родник"</t>
  </si>
  <si>
    <t>3810078410</t>
  </si>
  <si>
    <t>384801001</t>
  </si>
  <si>
    <t>29-01-2019 00:00:00</t>
  </si>
  <si>
    <t>31042895</t>
  </si>
  <si>
    <t>3814026275</t>
  </si>
  <si>
    <t>08-12-2015 00:00:00</t>
  </si>
  <si>
    <t>26812932</t>
  </si>
  <si>
    <t>МУП "Росинка"</t>
  </si>
  <si>
    <t>3814016213</t>
  </si>
  <si>
    <t>29-11-2010 00:00:00</t>
  </si>
  <si>
    <t>31477661</t>
  </si>
  <si>
    <t>МУП "Сервисный центр"</t>
  </si>
  <si>
    <t>3819019200</t>
  </si>
  <si>
    <t>26807843</t>
  </si>
  <si>
    <t>МУП "Служба заказчика"</t>
  </si>
  <si>
    <t>3849008950</t>
  </si>
  <si>
    <t>26493505</t>
  </si>
  <si>
    <t>МУП "ТВС п.Перевоз"</t>
  </si>
  <si>
    <t>3802011958</t>
  </si>
  <si>
    <t>02-10-2008 00:00:00</t>
  </si>
  <si>
    <t>28149197</t>
  </si>
  <si>
    <t>МУП "Тангуйская коммунальная служба"</t>
  </si>
  <si>
    <t>3847000427</t>
  </si>
  <si>
    <t>31-05-2012 00:00:00</t>
  </si>
  <si>
    <t>16-07-2020 00:00:00</t>
  </si>
  <si>
    <t>31255076</t>
  </si>
  <si>
    <t>МУП "Тангуйские Коммунальные Услуги"</t>
  </si>
  <si>
    <t>3805733038</t>
  </si>
  <si>
    <t>26356619</t>
  </si>
  <si>
    <t>МУП "Тарминское"</t>
  </si>
  <si>
    <t>3823020270</t>
  </si>
  <si>
    <t>01-02-2007 00:00:00</t>
  </si>
  <si>
    <t>11-03-2020 00:00:00</t>
  </si>
  <si>
    <t>26356490</t>
  </si>
  <si>
    <t>МУП "Тепловодоканал"</t>
  </si>
  <si>
    <t>3802009268</t>
  </si>
  <si>
    <t>13-12-2002 00:00:00</t>
  </si>
  <si>
    <t>26372450</t>
  </si>
  <si>
    <t>МУП "Тепловодотехсервис"</t>
  </si>
  <si>
    <t>3819016601</t>
  </si>
  <si>
    <t>07-03-2006 00:00:00</t>
  </si>
  <si>
    <t>30360689</t>
  </si>
  <si>
    <t>МУП "Тепловодоцентраль"</t>
  </si>
  <si>
    <t>3802017156</t>
  </si>
  <si>
    <t>28-04-2015 00:00:00</t>
  </si>
  <si>
    <t>26381583</t>
  </si>
  <si>
    <t>МУП "Теплотехник"</t>
  </si>
  <si>
    <t>8501006590</t>
  </si>
  <si>
    <t>850101001</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</si>
  <si>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</si>
  <si>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</si>
  <si>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</si>
  <si>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</si>
  <si>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</si>
  <si>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</si>
  <si>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</si>
  <si>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</si>
  <si>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</si>
  <si>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</si>
  <si>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</si>
  <si>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</si>
  <si>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30477728</t>
  </si>
  <si>
    <t>МУП "Удачный"</t>
  </si>
  <si>
    <t>3811042134</t>
  </si>
  <si>
    <t>15-06-2015 00:00:00</t>
  </si>
  <si>
    <t>31457427</t>
  </si>
  <si>
    <t>МУП "Универсал"</t>
  </si>
  <si>
    <t>3849072025</t>
  </si>
  <si>
    <t>26786222</t>
  </si>
  <si>
    <t>МУП "Универсал"  МО "Ново-Ленино"</t>
  </si>
  <si>
    <t>8505004072</t>
  </si>
  <si>
    <t>850501001</t>
  </si>
  <si>
    <t>24-03-2004 00:00:00</t>
  </si>
  <si>
    <t>26439694</t>
  </si>
  <si>
    <t>МУП "Харанжинское ЖКХ"</t>
  </si>
  <si>
    <t>3823019980</t>
  </si>
  <si>
    <t>23-01-2007 00:00:00</t>
  </si>
  <si>
    <t>27606203</t>
  </si>
  <si>
    <t>МУП "Шара-Тогот"</t>
  </si>
  <si>
    <t>3836004500</t>
  </si>
  <si>
    <t>14-02-2008 00:00:00</t>
  </si>
  <si>
    <t>30390730</t>
  </si>
  <si>
    <t>МУП "ЭЛЬБРУС"</t>
  </si>
  <si>
    <t>3851993288</t>
  </si>
  <si>
    <t>19-03-2014 00:00:00</t>
  </si>
  <si>
    <t>31225744</t>
  </si>
  <si>
    <t>МУП "ЯЖКХ"</t>
  </si>
  <si>
    <t>3805733197</t>
  </si>
  <si>
    <t>11-09-2018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</si>
  <si>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</si>
  <si>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</si>
  <si>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</si>
  <si>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</si>
  <si>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</si>
  <si>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</si>
  <si>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</si>
  <si>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</si>
  <si>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</si>
  <si>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27603060</t>
  </si>
  <si>
    <t>МУП Бугульдейского МО "ЖКХ"</t>
  </si>
  <si>
    <t>3836004003</t>
  </si>
  <si>
    <t>01-12-2006 00:00:00</t>
  </si>
  <si>
    <t>31381940</t>
  </si>
  <si>
    <t>МУП ЖКХ "Березняки"</t>
  </si>
  <si>
    <t>3805734426</t>
  </si>
  <si>
    <t>11-09-2019 00:00:00</t>
  </si>
  <si>
    <t>26539805</t>
  </si>
  <si>
    <t>МУП ЖКХ "Кунерма"</t>
  </si>
  <si>
    <t>3818020588</t>
  </si>
  <si>
    <t>06-06-2006 00:00:00</t>
  </si>
  <si>
    <t>06-09-2019 00:00:00</t>
  </si>
  <si>
    <t>26515646</t>
  </si>
  <si>
    <t>МУП ЖКХ АМО "Оса"</t>
  </si>
  <si>
    <t>8505004160</t>
  </si>
  <si>
    <t>18-11-2004 00:00:00</t>
  </si>
  <si>
    <t>22-01-2021 00:00:00</t>
  </si>
  <si>
    <t>31536045</t>
  </si>
  <si>
    <t>МУП МО "Усть-Илимский район"</t>
  </si>
  <si>
    <t>3817049545</t>
  </si>
  <si>
    <t>26-09-2018 00:00:00</t>
  </si>
  <si>
    <t>31255085</t>
  </si>
  <si>
    <t>МУП Наратайская Коммунальная Служба"</t>
  </si>
  <si>
    <t>3805733341</t>
  </si>
  <si>
    <t>13-11-2018 00:00:00</t>
  </si>
  <si>
    <t>02-07-2021 00:00:00</t>
  </si>
  <si>
    <t>26447754</t>
  </si>
  <si>
    <t>МУП УК "Коммунальные услуги"</t>
  </si>
  <si>
    <t>3834009920</t>
  </si>
  <si>
    <t>383401001</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</si>
  <si>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</si>
  <si>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</si>
  <si>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</si>
  <si>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</si>
  <si>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</si>
  <si>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</si>
  <si>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</si>
  <si>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</si>
  <si>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</si>
  <si>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</si>
  <si>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</si>
  <si>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30431831</t>
  </si>
  <si>
    <t>Муниципальное казенное учреждение "Административно-хозяйственная служба"</t>
  </si>
  <si>
    <t>3802012863</t>
  </si>
  <si>
    <t>03-07-2012 00:00:00</t>
  </si>
  <si>
    <t>28869387</t>
  </si>
  <si>
    <t>Муниципальное предприятие "Жилищно-коммунальное хозяйство Невон" Невонского муниципального предприятия</t>
  </si>
  <si>
    <t>3817044233</t>
  </si>
  <si>
    <t>23-05-2014 00:00:00</t>
  </si>
  <si>
    <t>20-12-2020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</si>
  <si>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</si>
  <si>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</si>
  <si>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</si>
  <si>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</si>
  <si>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</si>
  <si>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</si>
  <si>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</si>
  <si>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</si>
  <si>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</si>
  <si>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</si>
  <si>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</si>
  <si>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28861144</t>
  </si>
  <si>
    <t>Муниципальное унитарное предприятие"Жилищно-коммунальноехозяйство Спектр" Подьеланского муниципального образования</t>
  </si>
  <si>
    <t>3817998342</t>
  </si>
  <si>
    <t>13-12-2021 00:00:00</t>
  </si>
  <si>
    <t>28980586</t>
  </si>
  <si>
    <t>ОАО "Ангара-1"</t>
  </si>
  <si>
    <t>3842000423</t>
  </si>
  <si>
    <t>01-01-2015 00:00:00</t>
  </si>
  <si>
    <t>26505381</t>
  </si>
  <si>
    <t>ОАО "Байкальский целлюлозно-бумажный комбинат"</t>
  </si>
  <si>
    <t>3837049102</t>
  </si>
  <si>
    <t>383701001</t>
  </si>
  <si>
    <t>09-12-1992 00:00:00</t>
  </si>
  <si>
    <t>26510566</t>
  </si>
  <si>
    <t>ОАО "ИЭСК"</t>
  </si>
  <si>
    <t>3812122706</t>
  </si>
  <si>
    <t>775050001</t>
  </si>
  <si>
    <t>30-06-2009 00:00:00</t>
  </si>
  <si>
    <t>27577623</t>
  </si>
  <si>
    <t>ОАО "Куйтунская Нива"</t>
  </si>
  <si>
    <t>3814014600</t>
  </si>
  <si>
    <t>03-08-2009 00:00:00</t>
  </si>
  <si>
    <t>26785200</t>
  </si>
  <si>
    <t>ОАО "Нукутское РТП"</t>
  </si>
  <si>
    <t>8504000318</t>
  </si>
  <si>
    <t>05-08-1997 00:00:00</t>
  </si>
  <si>
    <t>26640106</t>
  </si>
  <si>
    <t>ОАО "Облжилкомхоз"</t>
  </si>
  <si>
    <t>3808133575</t>
  </si>
  <si>
    <t>09-02-2006 00:00:00</t>
  </si>
  <si>
    <t>28504250</t>
  </si>
  <si>
    <t>ОАО "РЖД"  (Восточно-Сибирская дирекция по тепловодоснабжению)</t>
  </si>
  <si>
    <t>381045021</t>
  </si>
  <si>
    <t>26372385</t>
  </si>
  <si>
    <t>ОАО "Санаторий Братское взморье"</t>
  </si>
  <si>
    <t>3805100973</t>
  </si>
  <si>
    <t>28-08-1993 00:00:00</t>
  </si>
  <si>
    <t>26505355</t>
  </si>
  <si>
    <t>ОАО "Тыретский солерудник"</t>
  </si>
  <si>
    <t>3814011769</t>
  </si>
  <si>
    <t>05-02-2007 00:00:00</t>
  </si>
  <si>
    <t>26356630</t>
  </si>
  <si>
    <t>ОГБУСО "Заларинский специальный дом - интернат для престарелых и инвалидов"</t>
  </si>
  <si>
    <t>3825001498</t>
  </si>
  <si>
    <t>01-10-2010 00:00:00</t>
  </si>
  <si>
    <t>27584857</t>
  </si>
  <si>
    <t>ООО  " ЮртКомХоз"</t>
  </si>
  <si>
    <t>3815011391</t>
  </si>
  <si>
    <t>01-03-2022 00:00:00</t>
  </si>
  <si>
    <t>30365354</t>
  </si>
  <si>
    <t>ООО  "Западный филиал"</t>
  </si>
  <si>
    <t>3816022124</t>
  </si>
  <si>
    <t>01-07-2015 00:00:00</t>
  </si>
  <si>
    <t>26755262</t>
  </si>
  <si>
    <t>ООО " УК "Сельтеплосети"</t>
  </si>
  <si>
    <t>3831003736</t>
  </si>
  <si>
    <t>383101001</t>
  </si>
  <si>
    <t>17-11-2004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</si>
  <si>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</si>
  <si>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</si>
  <si>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</si>
  <si>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</si>
  <si>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</si>
  <si>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</si>
  <si>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</si>
  <si>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</si>
  <si>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</si>
  <si>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</si>
  <si>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</si>
  <si>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</si>
  <si>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28932345</t>
  </si>
  <si>
    <t>ООО "Авангард"</t>
  </si>
  <si>
    <t>3851003692</t>
  </si>
  <si>
    <t>29-06-2011 00:00:00</t>
  </si>
  <si>
    <t>30-04-2020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</si>
  <si>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</si>
  <si>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</si>
  <si>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</si>
  <si>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</si>
  <si>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</si>
  <si>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</si>
  <si>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</si>
  <si>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</si>
  <si>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</si>
  <si>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</si>
  <si>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</si>
  <si>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</si>
  <si>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26510575</t>
  </si>
  <si>
    <t>ООО "АктивЭнерго"</t>
  </si>
  <si>
    <t>3808159809</t>
  </si>
  <si>
    <t>23-11-2007 00:00:00</t>
  </si>
  <si>
    <t>28156244</t>
  </si>
  <si>
    <t>ООО "Альфа"</t>
  </si>
  <si>
    <t>3847000314</t>
  </si>
  <si>
    <t>29-03-2012 00:00:00</t>
  </si>
  <si>
    <t>26756101</t>
  </si>
  <si>
    <t>ООО "Ангара"</t>
  </si>
  <si>
    <t>8501006583</t>
  </si>
  <si>
    <t>31191071</t>
  </si>
  <si>
    <t>ООО "Бадарма"</t>
  </si>
  <si>
    <t>3817048894</t>
  </si>
  <si>
    <t>31417272</t>
  </si>
  <si>
    <t>ООО "Байкальская энергетическая компания"</t>
  </si>
  <si>
    <t>3808229774</t>
  </si>
  <si>
    <t>380801001</t>
  </si>
  <si>
    <t>27-05-2013 00:00:00</t>
  </si>
  <si>
    <t>28875253</t>
  </si>
  <si>
    <t>ООО "Байкальский институт проектирования"</t>
  </si>
  <si>
    <t>3827042620</t>
  </si>
  <si>
    <t>19-06-2013 00:00:00</t>
  </si>
  <si>
    <t>31387709</t>
  </si>
  <si>
    <t>ООО "Байкальское коммунальное предприятие"</t>
  </si>
  <si>
    <t>3810079692</t>
  </si>
  <si>
    <t>381001001</t>
  </si>
  <si>
    <t>19-04-2019 00:00:00</t>
  </si>
  <si>
    <t>31256338</t>
  </si>
  <si>
    <t>ООО "Барс"</t>
  </si>
  <si>
    <t>3814023355</t>
  </si>
  <si>
    <t>22-05-2015 00:00:00</t>
  </si>
  <si>
    <t>27570092</t>
  </si>
  <si>
    <t>ООО "Берёзовый"</t>
  </si>
  <si>
    <t>3851004456</t>
  </si>
  <si>
    <t>20-10-2011 00:00:00</t>
  </si>
  <si>
    <t>30978661</t>
  </si>
  <si>
    <t>ООО "БиоТеплоЭнерго"</t>
  </si>
  <si>
    <t>3808195606</t>
  </si>
  <si>
    <t>28-06-2016 00:00:00</t>
  </si>
  <si>
    <t>31286457</t>
  </si>
  <si>
    <t>ООО "Буретское хлебоприемное предприятие"</t>
  </si>
  <si>
    <t>3849021091</t>
  </si>
  <si>
    <t>06-03-2012 00:00:00</t>
  </si>
  <si>
    <t>30902322</t>
  </si>
  <si>
    <t>ООО "ВАГА"</t>
  </si>
  <si>
    <t>3817045558</t>
  </si>
  <si>
    <t>01-01-2016 00:00:00</t>
  </si>
  <si>
    <t>15-07-2021 00:00:00</t>
  </si>
  <si>
    <t>31157914</t>
  </si>
  <si>
    <t>ООО "ВОДОКАНАЛ"</t>
  </si>
  <si>
    <t>3818046963</t>
  </si>
  <si>
    <t>25-03-2016 00:00:00</t>
  </si>
  <si>
    <t>24-06-2022 00:00:00</t>
  </si>
  <si>
    <t>31679773</t>
  </si>
  <si>
    <t>3816997787</t>
  </si>
  <si>
    <t>12-09-2014 00:00:00</t>
  </si>
  <si>
    <t>28441350</t>
  </si>
  <si>
    <t>ООО "Вектор"</t>
  </si>
  <si>
    <t>3816015695</t>
  </si>
  <si>
    <t>20-05-2013 00:00:00</t>
  </si>
  <si>
    <t>07-04-2021 00:00:00</t>
  </si>
  <si>
    <t>31345984</t>
  </si>
  <si>
    <t>ООО "Вода плюс"</t>
  </si>
  <si>
    <t>3817049295</t>
  </si>
  <si>
    <t>05-07-2018 00:00:00</t>
  </si>
  <si>
    <t>27325728</t>
  </si>
  <si>
    <t>ООО "Водоканал"</t>
  </si>
  <si>
    <t>3806002320</t>
  </si>
  <si>
    <t>380601001</t>
  </si>
  <si>
    <t>31-08-2005 00:00:00</t>
  </si>
  <si>
    <t>30375237</t>
  </si>
  <si>
    <t>3816022438</t>
  </si>
  <si>
    <t>03-09-2015 00:00:00</t>
  </si>
  <si>
    <t>30842597</t>
  </si>
  <si>
    <t>ООО "Водолей Профи"</t>
  </si>
  <si>
    <t>3849058479</t>
  </si>
  <si>
    <t>14-04-2016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</si>
  <si>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</si>
  <si>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</si>
  <si>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</si>
  <si>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</si>
  <si>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</si>
  <si>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</si>
  <si>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</si>
  <si>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</si>
  <si>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</si>
  <si>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</si>
  <si>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</si>
  <si>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</si>
  <si>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</si>
  <si>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</si>
  <si>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26356604</t>
  </si>
  <si>
    <t>ООО "Голуметьсервис"</t>
  </si>
  <si>
    <t>3820012048</t>
  </si>
  <si>
    <t>382001001</t>
  </si>
  <si>
    <t>01-03-2007 00:00:00</t>
  </si>
  <si>
    <t>25-09-2019 00:00:00</t>
  </si>
  <si>
    <t>31077969</t>
  </si>
  <si>
    <t>ООО "Грандсервис"</t>
  </si>
  <si>
    <t>3805728447</t>
  </si>
  <si>
    <t>27-08-2015 00:00:00</t>
  </si>
  <si>
    <t>31222472</t>
  </si>
  <si>
    <t>ООО "ДАГАЗ"</t>
  </si>
  <si>
    <t>3811456054</t>
  </si>
  <si>
    <t>11-07-2018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</si>
  <si>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</si>
  <si>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</si>
  <si>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</si>
  <si>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</si>
  <si>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</si>
  <si>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</si>
  <si>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</si>
  <si>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</si>
  <si>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</si>
  <si>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</si>
  <si>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</si>
  <si>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</si>
  <si>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</si>
  <si>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</si>
  <si>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</si>
  <si>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</si>
  <si>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</si>
  <si>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</si>
  <si>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30375228</t>
  </si>
  <si>
    <t>ООО "Железнодорожное управление"</t>
  </si>
  <si>
    <t>3817044970</t>
  </si>
  <si>
    <t>29-06-2015 00:00:00</t>
  </si>
  <si>
    <t>12-11-2019 00:00:00</t>
  </si>
  <si>
    <t>30877129</t>
  </si>
  <si>
    <t>ООО "Жилкомсервис"</t>
  </si>
  <si>
    <t>3808197297</t>
  </si>
  <si>
    <t>02-11-2016 00:00:00</t>
  </si>
  <si>
    <t>31036386</t>
  </si>
  <si>
    <t>ООО "Жилсервис"</t>
  </si>
  <si>
    <t>3814013886</t>
  </si>
  <si>
    <t>04-12-2008 00:00:00</t>
  </si>
  <si>
    <t>04-02-2022 00:00:00</t>
  </si>
  <si>
    <t>30357405</t>
  </si>
  <si>
    <t>ООО "ЗАРЯ"</t>
  </si>
  <si>
    <t>3817045029</t>
  </si>
  <si>
    <t>07-07-2015 00:00:00</t>
  </si>
  <si>
    <t>13-09-2019 00:00:00</t>
  </si>
  <si>
    <t>31091851</t>
  </si>
  <si>
    <t>ООО "ИССА"</t>
  </si>
  <si>
    <t>3814997132</t>
  </si>
  <si>
    <t>07-02-2013 00:00:00</t>
  </si>
  <si>
    <t>30802449</t>
  </si>
  <si>
    <t>ООО "ИСТОК"</t>
  </si>
  <si>
    <t>3805729000</t>
  </si>
  <si>
    <t>29-12-2015 00:00:00</t>
  </si>
  <si>
    <t>30375249</t>
  </si>
  <si>
    <t>ООО "Игнино"</t>
  </si>
  <si>
    <t>3814019550</t>
  </si>
  <si>
    <t>28-11-2014 00:00:00</t>
  </si>
  <si>
    <t>21-07-2022 00:00:00</t>
  </si>
  <si>
    <t>30858060</t>
  </si>
  <si>
    <t>ООО "Интехцентр"</t>
  </si>
  <si>
    <t>3816997900</t>
  </si>
  <si>
    <t>28427676</t>
  </si>
  <si>
    <t>ООО "Иркутские Коммунальные Системы"</t>
  </si>
  <si>
    <t>3808219007</t>
  </si>
  <si>
    <t>381201001</t>
  </si>
  <si>
    <t>23-05-2011 00:00:00</t>
  </si>
  <si>
    <t>31057141</t>
  </si>
  <si>
    <t>ООО "ККС"</t>
  </si>
  <si>
    <t>3811451955</t>
  </si>
  <si>
    <t>27-12-2017 00:00:00</t>
  </si>
  <si>
    <t>30934439</t>
  </si>
  <si>
    <t>ООО "КОНСТЭНЕРГОТРАНС"</t>
  </si>
  <si>
    <t>3817047467</t>
  </si>
  <si>
    <t>22-08-2016 00:00:00</t>
  </si>
  <si>
    <t>30857962</t>
  </si>
  <si>
    <t>ООО "КТ-РЕСУРС"</t>
  </si>
  <si>
    <t>3808195620</t>
  </si>
  <si>
    <t>28966207</t>
  </si>
  <si>
    <t>ООО "КУК ЖКХ-2"</t>
  </si>
  <si>
    <t>3811170143</t>
  </si>
  <si>
    <t>31-07-2013 00:00:00</t>
  </si>
  <si>
    <t>26-04-2021 00:00:00</t>
  </si>
  <si>
    <t>27666486</t>
  </si>
  <si>
    <t>ООО "Кобляковское"</t>
  </si>
  <si>
    <t>3823034064</t>
  </si>
  <si>
    <t>02-08-2011 00:00:00</t>
  </si>
  <si>
    <t>27570144</t>
  </si>
  <si>
    <t>ООО "КомСервис"</t>
  </si>
  <si>
    <t>3834015480</t>
  </si>
  <si>
    <t>21-04-2011 00:00:00</t>
  </si>
  <si>
    <t>31544095</t>
  </si>
  <si>
    <t>ООО "Коммунальные системы города Тулуна"</t>
  </si>
  <si>
    <t>3816028260</t>
  </si>
  <si>
    <t>27-03-2017 00:00:00</t>
  </si>
  <si>
    <t>26755699</t>
  </si>
  <si>
    <t>ООО "Коммунальные услуги"</t>
  </si>
  <si>
    <t>3819022348</t>
  </si>
  <si>
    <t>28-04-2009 00:00:00</t>
  </si>
  <si>
    <t>10-09-2021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</si>
  <si>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</si>
  <si>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</si>
  <si>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</si>
  <si>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</si>
  <si>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</si>
  <si>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</si>
  <si>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</si>
  <si>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</si>
  <si>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</si>
  <si>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28053340</t>
  </si>
  <si>
    <t>ООО "Кристалл"</t>
  </si>
  <si>
    <t>3851004640</t>
  </si>
  <si>
    <t>10-11-2012 00:00:00</t>
  </si>
  <si>
    <t>11-02-2019 00:00:00</t>
  </si>
  <si>
    <t>30870364</t>
  </si>
  <si>
    <t>ООО "Кровтэкс"</t>
  </si>
  <si>
    <t>2452026311</t>
  </si>
  <si>
    <t>245201001</t>
  </si>
  <si>
    <t>26375681</t>
  </si>
  <si>
    <t>ООО "Крот"</t>
  </si>
  <si>
    <t>8504004376</t>
  </si>
  <si>
    <t>26541751</t>
  </si>
  <si>
    <t>ООО "Лесогорская Котельная"</t>
  </si>
  <si>
    <t>3815014586</t>
  </si>
  <si>
    <t>26647667</t>
  </si>
  <si>
    <t>ООО "МАЯК"</t>
  </si>
  <si>
    <t>3815015660</t>
  </si>
  <si>
    <t>25-05-2010 00:00:00</t>
  </si>
  <si>
    <t>31100256</t>
  </si>
  <si>
    <t>ООО "МБА-Теплоэнерго"</t>
  </si>
  <si>
    <t>3814034685</t>
  </si>
  <si>
    <t>31507978</t>
  </si>
  <si>
    <t>381443001</t>
  </si>
  <si>
    <t>23-06-2017 00:00:00</t>
  </si>
  <si>
    <t>30409908</t>
  </si>
  <si>
    <t>ООО "Межмуниципальное предприятие коммунального комплекса"</t>
  </si>
  <si>
    <t>3802017195</t>
  </si>
  <si>
    <t>380201719</t>
  </si>
  <si>
    <t>24-06-2015 00:00:00</t>
  </si>
  <si>
    <t>31681849</t>
  </si>
  <si>
    <t>ООО "Минерал"</t>
  </si>
  <si>
    <t>3814038030</t>
  </si>
  <si>
    <t>25-10-2018 00:00:00</t>
  </si>
  <si>
    <t>27751980</t>
  </si>
  <si>
    <t>ООО "Надежда"</t>
  </si>
  <si>
    <t>3823034177</t>
  </si>
  <si>
    <t>05-09-2011 00:00:00</t>
  </si>
  <si>
    <t>30838049</t>
  </si>
  <si>
    <t>3808194539</t>
  </si>
  <si>
    <t>07-04-2016 00:00:00</t>
  </si>
  <si>
    <t>27871088</t>
  </si>
  <si>
    <t>ООО "Наш дом"</t>
  </si>
  <si>
    <t>3834015521</t>
  </si>
  <si>
    <t>26-01-2011 00:00:00</t>
  </si>
  <si>
    <t>28504015</t>
  </si>
  <si>
    <t>ООО "Нижнеудинское коммунальное управление"</t>
  </si>
  <si>
    <t>3816016378</t>
  </si>
  <si>
    <t>14-11-2013 00:00:00</t>
  </si>
  <si>
    <t>28005324</t>
  </si>
  <si>
    <t>ООО "НордТрейд"</t>
  </si>
  <si>
    <t>3818028379</t>
  </si>
  <si>
    <t>16-11-2010 00:00:00</t>
  </si>
  <si>
    <t>31330016</t>
  </si>
  <si>
    <t>ООО "ОВУК"</t>
  </si>
  <si>
    <t>3847000762</t>
  </si>
  <si>
    <t>04-12-2013 00:00:00</t>
  </si>
  <si>
    <t>29648317</t>
  </si>
  <si>
    <t>ООО "Окружные коммунальные системы"</t>
  </si>
  <si>
    <t>3849036789</t>
  </si>
  <si>
    <t>23-06-2014 00:00:00</t>
  </si>
  <si>
    <t>27581165</t>
  </si>
  <si>
    <t>ООО "Покоснинская Коммунальная Служба"</t>
  </si>
  <si>
    <t>3823034120</t>
  </si>
  <si>
    <t>18-08-2001 00:00:00</t>
  </si>
  <si>
    <t>18-10-2019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</si>
  <si>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</si>
  <si>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</si>
  <si>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</si>
  <si>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</si>
  <si>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</si>
  <si>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</si>
  <si>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</si>
  <si>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</si>
  <si>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</si>
  <si>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</si>
  <si>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</si>
  <si>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</si>
  <si>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</si>
  <si>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27101530</t>
  </si>
  <si>
    <t>ООО "РУК ЖКХ"</t>
  </si>
  <si>
    <t>3834015306</t>
  </si>
  <si>
    <t>29-03-2011 00:00:00</t>
  </si>
  <si>
    <t>16-04-2021 00:00:00</t>
  </si>
  <si>
    <t>31023716</t>
  </si>
  <si>
    <t>ООО "Ресурс"</t>
  </si>
  <si>
    <t>3817048196</t>
  </si>
  <si>
    <t>21-04-2017 00:00:00</t>
  </si>
  <si>
    <t>03-02-2023 00:00:00</t>
  </si>
  <si>
    <t>31389990</t>
  </si>
  <si>
    <t>ООО "Родник"</t>
  </si>
  <si>
    <t>3805733870</t>
  </si>
  <si>
    <t>30845338</t>
  </si>
  <si>
    <t>ООО "СТЭК"</t>
  </si>
  <si>
    <t>3808195596</t>
  </si>
  <si>
    <t>26372459</t>
  </si>
  <si>
    <t>ООО "Светлана"</t>
  </si>
  <si>
    <t>3823017502</t>
  </si>
  <si>
    <t>07-07-2005 00:00:00</t>
  </si>
  <si>
    <t>28113305</t>
  </si>
  <si>
    <t>ООО "СвитСервис"</t>
  </si>
  <si>
    <t>3817036874</t>
  </si>
  <si>
    <t>05-04-2010 00:00:00</t>
  </si>
  <si>
    <t>26356682</t>
  </si>
  <si>
    <t>ООО "Семигорск"</t>
  </si>
  <si>
    <t>3834012873</t>
  </si>
  <si>
    <t>15-07-2007 00:00:00</t>
  </si>
  <si>
    <t>01-01-2019 00:00:00</t>
  </si>
  <si>
    <t>30359920</t>
  </si>
  <si>
    <t>ООО "Сервис"</t>
  </si>
  <si>
    <t>3808189673</t>
  </si>
  <si>
    <t>21-04-2015 00:00:00</t>
  </si>
  <si>
    <t>26372405</t>
  </si>
  <si>
    <t>ООО "Сетевая компания "Иркут"</t>
  </si>
  <si>
    <t>3810035487</t>
  </si>
  <si>
    <t>28-05-2004 00:00:00</t>
  </si>
  <si>
    <t>27573731</t>
  </si>
  <si>
    <t>ООО "СибТеплоСервис"</t>
  </si>
  <si>
    <t>3814016950</t>
  </si>
  <si>
    <t>14-01-2011 00:00:00</t>
  </si>
  <si>
    <t>30354079</t>
  </si>
  <si>
    <t>ООО "Слюдянское"</t>
  </si>
  <si>
    <t>3810058290</t>
  </si>
  <si>
    <t>26-05-2015 00:00:00</t>
  </si>
  <si>
    <t>27585141</t>
  </si>
  <si>
    <t>ООО "Содружество"</t>
  </si>
  <si>
    <t>3815011546</t>
  </si>
  <si>
    <t>16-08-2019 00:00:00</t>
  </si>
  <si>
    <t>28454139</t>
  </si>
  <si>
    <t>ООО "СпецЭнергоРесурс"</t>
  </si>
  <si>
    <t>3817042772</t>
  </si>
  <si>
    <t>05-07-2013 00:00:00</t>
  </si>
  <si>
    <t>13-11-2020 00:00:00</t>
  </si>
  <si>
    <t>31349860</t>
  </si>
  <si>
    <t>ООО "Стандарткомстрой"</t>
  </si>
  <si>
    <t>3808130454</t>
  </si>
  <si>
    <t>13-12-2005 00:00:00</t>
  </si>
  <si>
    <t>28869416</t>
  </si>
  <si>
    <t>ООО "ТВК-ХИМКИ"</t>
  </si>
  <si>
    <t>3834016282</t>
  </si>
  <si>
    <t>06-09-2013 00:00:00</t>
  </si>
  <si>
    <t>14-10-2019 00:00:00</t>
  </si>
  <si>
    <t>28903352</t>
  </si>
  <si>
    <t>ООО "ТЕПЛОСЕРВИС"</t>
  </si>
  <si>
    <t>3834016606</t>
  </si>
  <si>
    <t>25-06-2014 00:00:00</t>
  </si>
  <si>
    <t>28966192</t>
  </si>
  <si>
    <t>ООО "ТЕХНОКОМ"</t>
  </si>
  <si>
    <t>3811181360</t>
  </si>
  <si>
    <t>22-07-2014 00:00:00</t>
  </si>
  <si>
    <t>18-11-2022 00:00:00</t>
  </si>
  <si>
    <t>30874101</t>
  </si>
  <si>
    <t>ООО "ТСЖ "УниверсалСтрой"</t>
  </si>
  <si>
    <t>3811440495</t>
  </si>
  <si>
    <t>03-11-2016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</si>
  <si>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</si>
  <si>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</si>
  <si>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</si>
  <si>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</si>
  <si>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</si>
  <si>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</si>
  <si>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</si>
  <si>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</si>
  <si>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</si>
  <si>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</si>
  <si>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</si>
  <si>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</si>
  <si>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</si>
  <si>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30989845</t>
  </si>
  <si>
    <t>ООО "ТеплоВодоКанал"</t>
  </si>
  <si>
    <t>3815015759</t>
  </si>
  <si>
    <t>09-07-2010 00:00:00</t>
  </si>
  <si>
    <t>27868957</t>
  </si>
  <si>
    <t>ООО "ТеплоВодоРесурс"</t>
  </si>
  <si>
    <t>3802013391</t>
  </si>
  <si>
    <t>27-04-2012 00:00:00</t>
  </si>
  <si>
    <t>30933991</t>
  </si>
  <si>
    <t>ООО "ТеплоМиг"</t>
  </si>
  <si>
    <t>3817047837</t>
  </si>
  <si>
    <t>12-12-2016 00:00:00</t>
  </si>
  <si>
    <t>02-06-2022 00:00:00</t>
  </si>
  <si>
    <t>31100379</t>
  </si>
  <si>
    <t>ООО "ТеплоРесурс"</t>
  </si>
  <si>
    <t>3818046970</t>
  </si>
  <si>
    <t>30990003</t>
  </si>
  <si>
    <t>ООО "Тепловик +"</t>
  </si>
  <si>
    <t>3827054209</t>
  </si>
  <si>
    <t>17-07-2017 00:00:00</t>
  </si>
  <si>
    <t>27507323</t>
  </si>
  <si>
    <t>ООО "Тепловик"</t>
  </si>
  <si>
    <t>3827038077</t>
  </si>
  <si>
    <t>15-03-2022 00:00:00</t>
  </si>
  <si>
    <t>30985847</t>
  </si>
  <si>
    <t>ООО "Тепловодоканал"</t>
  </si>
  <si>
    <t>3818048128</t>
  </si>
  <si>
    <t>30382397</t>
  </si>
  <si>
    <t>ООО "Тепловодосбыт"</t>
  </si>
  <si>
    <t>3851999346</t>
  </si>
  <si>
    <t>24-05-2013 00:00:00</t>
  </si>
  <si>
    <t>08-12-2022 00:00:00</t>
  </si>
  <si>
    <t>31237450</t>
  </si>
  <si>
    <t>ООО "Тепловодснаб"</t>
  </si>
  <si>
    <t>3818048287</t>
  </si>
  <si>
    <t>21-09-2017 00:00:00</t>
  </si>
  <si>
    <t>30417751</t>
  </si>
  <si>
    <t>ООО "Тепловые сети"</t>
  </si>
  <si>
    <t>2452040490</t>
  </si>
  <si>
    <t>380545001</t>
  </si>
  <si>
    <t>15-10-2015 00:00:00</t>
  </si>
  <si>
    <t>30857845</t>
  </si>
  <si>
    <t>ООО "Теплоисток"</t>
  </si>
  <si>
    <t>3805729899</t>
  </si>
  <si>
    <t>26569683</t>
  </si>
  <si>
    <t>ООО "Теплоком"</t>
  </si>
  <si>
    <t>3814015530</t>
  </si>
  <si>
    <t>20-05-2010 00:00:00</t>
  </si>
  <si>
    <t>17-12-2020 00:00:00</t>
  </si>
  <si>
    <t>28074647</t>
  </si>
  <si>
    <t>ООО "Теплосервис"</t>
  </si>
  <si>
    <t>3816013881</t>
  </si>
  <si>
    <t>17-05-2012 00:00:00</t>
  </si>
  <si>
    <t>28069472</t>
  </si>
  <si>
    <t>ООО "Теплоснабжающая Компания п. Качуг"</t>
  </si>
  <si>
    <t>3827038408</t>
  </si>
  <si>
    <t>25-10-2011 00:00:00</t>
  </si>
  <si>
    <t>16-11-2022 00:00:00</t>
  </si>
  <si>
    <t>30959177</t>
  </si>
  <si>
    <t>ООО "Теплоснабжение"</t>
  </si>
  <si>
    <t>3810070548</t>
  </si>
  <si>
    <t>28830472</t>
  </si>
  <si>
    <t>3810334342</t>
  </si>
  <si>
    <t>19-11-2013 00:00:00</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</si>
  <si>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</si>
  <si>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</si>
  <si>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</si>
  <si>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</si>
  <si>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</si>
  <si>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</si>
  <si>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</si>
  <si>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</si>
  <si>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</si>
  <si>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</si>
  <si>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</si>
  <si>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</si>
  <si>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</si>
  <si>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</si>
  <si>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</si>
  <si>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</si>
  <si>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</si>
  <si>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</si>
  <si>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</si>
  <si>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</si>
  <si>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</si>
  <si>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</si>
  <si>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</si>
  <si>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</si>
  <si>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26372436</t>
  </si>
  <si>
    <t>ООО "УК Водоканал-Сервис"</t>
  </si>
  <si>
    <t>3818018814</t>
  </si>
  <si>
    <t>23-09-2005 00:00:00</t>
  </si>
  <si>
    <t>27438168</t>
  </si>
  <si>
    <t>ООО "УК ЖКХ Новоилимск"</t>
  </si>
  <si>
    <t>3834015458</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</si>
  <si>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</si>
  <si>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</si>
  <si>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</si>
  <si>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</si>
  <si>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</si>
  <si>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</si>
  <si>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</si>
  <si>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</si>
  <si>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</si>
  <si>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</si>
  <si>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</si>
  <si>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</si>
  <si>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</si>
  <si>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</si>
  <si>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</si>
  <si>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</si>
  <si>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</si>
  <si>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</si>
  <si>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</si>
  <si>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</si>
  <si>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31183602</t>
  </si>
  <si>
    <t>ООО "Управляющая компания Северо-Западная"</t>
  </si>
  <si>
    <t>3811432462</t>
  </si>
  <si>
    <t>26-02-2016 00:00:00</t>
  </si>
  <si>
    <t>26505645</t>
  </si>
  <si>
    <t>ООО "Усольехимпром"</t>
  </si>
  <si>
    <t>3819013576</t>
  </si>
  <si>
    <t>381950001</t>
  </si>
  <si>
    <t>22-10-2021 00:00:00</t>
  </si>
  <si>
    <t>26356477</t>
  </si>
  <si>
    <t>ООО "Усть-Кутские тепловые сети и котельные"</t>
  </si>
  <si>
    <t>3818025152</t>
  </si>
  <si>
    <t>30-12-2008 00:00:00</t>
  </si>
  <si>
    <t>26380046</t>
  </si>
  <si>
    <t>ООО "Утес"</t>
  </si>
  <si>
    <t>3851006005</t>
  </si>
  <si>
    <t>19-04-2012 00:00:00</t>
  </si>
  <si>
    <t>02-11-2021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</si>
  <si>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</si>
  <si>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</si>
  <si>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</si>
  <si>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</si>
  <si>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</si>
  <si>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</si>
  <si>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</si>
  <si>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</si>
  <si>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</si>
  <si>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</si>
  <si>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</si>
  <si>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</si>
  <si>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</si>
  <si>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27666506</t>
  </si>
  <si>
    <t>ООО "Фортуна"</t>
  </si>
  <si>
    <t>3823034096</t>
  </si>
  <si>
    <t>15-08-2011 00:00:00</t>
  </si>
  <si>
    <t>30907259</t>
  </si>
  <si>
    <t>ООО "ХОРС"</t>
  </si>
  <si>
    <t>3804999116</t>
  </si>
  <si>
    <t>20-04-2017 00:00:00</t>
  </si>
  <si>
    <t>26648801</t>
  </si>
  <si>
    <t>ООО "Центральная котельная"</t>
  </si>
  <si>
    <t>3808092150</t>
  </si>
  <si>
    <t>21-10-2010 00:00:00</t>
  </si>
  <si>
    <t>30428296</t>
  </si>
  <si>
    <t>ООО "Черемховский водозабор"</t>
  </si>
  <si>
    <t>3851009165</t>
  </si>
  <si>
    <t>29-10-2015 00:00:00</t>
  </si>
  <si>
    <t>30357368</t>
  </si>
  <si>
    <t>ООО "Черемховский водоканал"</t>
  </si>
  <si>
    <t>3851994299</t>
  </si>
  <si>
    <t>30882285</t>
  </si>
  <si>
    <t>ООО "Чистые Ключи"</t>
  </si>
  <si>
    <t>3827051906</t>
  </si>
  <si>
    <t>16-08-2016 00:00:00</t>
  </si>
  <si>
    <t>30878797</t>
  </si>
  <si>
    <t>ООО "ЭКСПЛУАТАЦИОННАЯ ЭНЕРГЕТИЧЕСКАЯ КОМПАНИЯ"</t>
  </si>
  <si>
    <t>3851009292</t>
  </si>
  <si>
    <t>19-11-2015 00:00:00</t>
  </si>
  <si>
    <t>12-05-2021 00:00:00</t>
  </si>
  <si>
    <t>28083814</t>
  </si>
  <si>
    <t>ООО "Энергия"</t>
  </si>
  <si>
    <t>3818030498</t>
  </si>
  <si>
    <t>10-08-2012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</si>
  <si>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</si>
  <si>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</si>
  <si>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</si>
  <si>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</si>
  <si>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</si>
  <si>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</si>
  <si>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</si>
  <si>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</si>
  <si>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</si>
  <si>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</si>
  <si>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</si>
  <si>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30381073</t>
  </si>
  <si>
    <t>ООО «Вихоревское управление"</t>
  </si>
  <si>
    <t>3805728126</t>
  </si>
  <si>
    <t>26-06-2015 00:00:00</t>
  </si>
  <si>
    <t>26-11-2020 00:00:00</t>
  </si>
  <si>
    <t>30375213</t>
  </si>
  <si>
    <t>ООО «Тесла»</t>
  </si>
  <si>
    <t>3849012763</t>
  </si>
  <si>
    <t>09-12-2011 00:00:00</t>
  </si>
  <si>
    <t>13-01-2022 00:00:00</t>
  </si>
  <si>
    <t>30380999</t>
  </si>
  <si>
    <t>ООО «УСОЛЬСКОЕ КОММУНАЛЬНОЕ УПРАВЛЕНИЕ»</t>
  </si>
  <si>
    <t>3851992774</t>
  </si>
  <si>
    <t>23-12-2013 00:00:00</t>
  </si>
  <si>
    <t>20-01-2023 00:00:00</t>
  </si>
  <si>
    <t>26439660</t>
  </si>
  <si>
    <t>ООО ЖКХ "Большеокинское"</t>
  </si>
  <si>
    <t>3823031024</t>
  </si>
  <si>
    <t>05-10-2007 00:00:00</t>
  </si>
  <si>
    <t>28261220</t>
  </si>
  <si>
    <t>ООО ЖКХ "Южное"</t>
  </si>
  <si>
    <t>3816014571</t>
  </si>
  <si>
    <t>30-10-2012 00:00:00</t>
  </si>
  <si>
    <t>30857841</t>
  </si>
  <si>
    <t>ООО СК "Ресурс Транзит"</t>
  </si>
  <si>
    <t>3811434389</t>
  </si>
  <si>
    <t>29-08-2016 00:00:00</t>
  </si>
  <si>
    <t>26776480</t>
  </si>
  <si>
    <t>ООО СХПП Тугутуйское</t>
  </si>
  <si>
    <t>3808207611</t>
  </si>
  <si>
    <t>850601001</t>
  </si>
  <si>
    <t>31343910</t>
  </si>
  <si>
    <t>ООО ТК "БЕЛАЯ"</t>
  </si>
  <si>
    <t>3851019540</t>
  </si>
  <si>
    <t>28-04-2017 00:00:00</t>
  </si>
  <si>
    <t>28503958</t>
  </si>
  <si>
    <t>ООО УК "Водоканал"</t>
  </si>
  <si>
    <t>3851997853</t>
  </si>
  <si>
    <t>25-10-2013 00:00:00</t>
  </si>
  <si>
    <t>27355508</t>
  </si>
  <si>
    <t>ООО УК "Север"</t>
  </si>
  <si>
    <t>3818028788</t>
  </si>
  <si>
    <t>05-03-2011 00:00:00</t>
  </si>
  <si>
    <t>28462738</t>
  </si>
  <si>
    <t>ООО УК "Энергия"</t>
  </si>
  <si>
    <t>3818031460</t>
  </si>
  <si>
    <t>26-07-2013 00:00:00</t>
  </si>
  <si>
    <t>20-08-2021 00:00:00</t>
  </si>
  <si>
    <t>26557332</t>
  </si>
  <si>
    <t>ООО УК "Энергостандарт"</t>
  </si>
  <si>
    <t>3818027505</t>
  </si>
  <si>
    <t>13-04-2010 00:00:00</t>
  </si>
  <si>
    <t>26372435</t>
  </si>
  <si>
    <t>ООО УК"Бирюса"</t>
  </si>
  <si>
    <t>3818018652</t>
  </si>
  <si>
    <t>29647526</t>
  </si>
  <si>
    <t>ООО Управляющая компания "Ния"</t>
  </si>
  <si>
    <t>3818042486</t>
  </si>
  <si>
    <t>15-01-2015 00:00:00</t>
  </si>
  <si>
    <t>24-05-2021 00:00:00</t>
  </si>
  <si>
    <t>26756363</t>
  </si>
  <si>
    <t>ООО им. "П.С. Балтахинова"</t>
  </si>
  <si>
    <t>8503006691</t>
  </si>
  <si>
    <t>850301001</t>
  </si>
  <si>
    <t>29647046</t>
  </si>
  <si>
    <t>Общество с ограниченной ответственностью  «Качугские коммунальные системы»</t>
  </si>
  <si>
    <t>3812114060</t>
  </si>
  <si>
    <t>30812710</t>
  </si>
  <si>
    <t>Общество с ограниченной ответственностью "Андрюшино"</t>
  </si>
  <si>
    <t>3832003249</t>
  </si>
  <si>
    <t>20-02-2003 00:00:00</t>
  </si>
  <si>
    <t>28968938</t>
  </si>
  <si>
    <t>Общество с ограниченной ответственностью "ВАВ"</t>
  </si>
  <si>
    <t>3815010510</t>
  </si>
  <si>
    <t>28-09-2021 00:00:00</t>
  </si>
  <si>
    <t>30374996</t>
  </si>
  <si>
    <t>Общество с ограниченной ответственностью "ВОДОКАНАЛ КИЕВСКИЙ"</t>
  </si>
  <si>
    <t>3805997009</t>
  </si>
  <si>
    <t>02-11-2020 00:00:00</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</si>
  <si>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</si>
  <si>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</si>
  <si>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</si>
  <si>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</si>
  <si>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</si>
  <si>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</si>
  <si>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</si>
  <si>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28976522</t>
  </si>
  <si>
    <t>Общество с ограниченной ответственностью "Энергия"</t>
  </si>
  <si>
    <t>3851003910</t>
  </si>
  <si>
    <t>04-08-2011 00:00:00</t>
  </si>
  <si>
    <t>26781007</t>
  </si>
  <si>
    <t>ПАО "Иркутскэнерго"</t>
  </si>
  <si>
    <t>3800000220</t>
  </si>
  <si>
    <t>997450001</t>
  </si>
  <si>
    <t>26779399</t>
  </si>
  <si>
    <t>СХПК Капсальское</t>
  </si>
  <si>
    <t>8506004967</t>
  </si>
  <si>
    <t>20-12-2002 00:00:00</t>
  </si>
  <si>
    <t>09-07-2021 00:00:00</t>
  </si>
  <si>
    <t>27506927</t>
  </si>
  <si>
    <t>Усть-Ордынское МУП "Каскад"</t>
  </si>
  <si>
    <t>8506007453</t>
  </si>
  <si>
    <t>14-02-2011 00:00:00</t>
  </si>
  <si>
    <t>30946960</t>
  </si>
  <si>
    <t>ФГБУ "ЦЖКУ" Минобороны России</t>
  </si>
  <si>
    <t>7729314745</t>
  </si>
  <si>
    <t>381145002</t>
  </si>
  <si>
    <t>21-12-2002 00:00:00</t>
  </si>
  <si>
    <t>26568419</t>
  </si>
  <si>
    <t>ФГУП "Элита"</t>
  </si>
  <si>
    <t>8506002889</t>
  </si>
  <si>
    <t>08-02-1999 00:00:00</t>
  </si>
  <si>
    <t>12-08-2021 00:00:00</t>
  </si>
  <si>
    <t>26375629</t>
  </si>
  <si>
    <t>ФГУП РТРС "Иркутский ОРТПЦ"</t>
  </si>
  <si>
    <t>7717127211</t>
  </si>
  <si>
    <t>380802002</t>
  </si>
  <si>
    <t>23-11-2001 00:00:00</t>
  </si>
  <si>
    <t>27113703</t>
  </si>
  <si>
    <t>Филиал "Иркутское РНУ" ООО "Транснефть - Восток"</t>
  </si>
  <si>
    <t>380102001</t>
  </si>
  <si>
    <t>30914574</t>
  </si>
  <si>
    <t>Филиал ФГБУ "ЦЖКУ" МИНОБОРОНЫ РОССИИ (по ЦВО)</t>
  </si>
  <si>
    <t>667043001</t>
  </si>
  <si>
    <t>30405545</t>
  </si>
  <si>
    <t>муниципальное казенное учреждение "Жигаловское"</t>
  </si>
  <si>
    <t>3827066959</t>
  </si>
  <si>
    <t>22-12-2014 00:00:00</t>
  </si>
  <si>
    <t>VS</t>
  </si>
  <si>
    <t>30947840</t>
  </si>
  <si>
    <t>АО "МАИРТА"</t>
  </si>
  <si>
    <t>3811067770</t>
  </si>
  <si>
    <t>30-05-2001 00:00:00</t>
  </si>
  <si>
    <t>31061738</t>
  </si>
  <si>
    <t>Акционерное общество "Братский завод металлоконструкций"</t>
  </si>
  <si>
    <t>3805100042</t>
  </si>
  <si>
    <t>11-01-1993 00:00:00</t>
  </si>
  <si>
    <t>26381585</t>
  </si>
  <si>
    <t>ИП Шаповалов В.Н.</t>
  </si>
  <si>
    <t>850400333946</t>
  </si>
  <si>
    <t>01-11-2007 00:00:00</t>
  </si>
  <si>
    <t>27433887</t>
  </si>
  <si>
    <t>МУП "Авторитет"</t>
  </si>
  <si>
    <t>3851004061</t>
  </si>
  <si>
    <t>25-08-2011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</si>
  <si>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</si>
  <si>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</si>
  <si>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</si>
  <si>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</si>
  <si>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</si>
  <si>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</si>
  <si>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</si>
  <si>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</si>
  <si>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</si>
  <si>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</si>
  <si>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</si>
  <si>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</si>
  <si>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30866409</t>
  </si>
  <si>
    <t>3851017744</t>
  </si>
  <si>
    <t>29-06-2016 00:00:00</t>
  </si>
  <si>
    <t>15-07-2022 00:00:00</t>
  </si>
  <si>
    <t>27544464</t>
  </si>
  <si>
    <t>ООО "БЛАГО"</t>
  </si>
  <si>
    <t>3818029492</t>
  </si>
  <si>
    <t>26-09-2011 00:00:00</t>
  </si>
  <si>
    <t>17-09-2021 00:00:00</t>
  </si>
  <si>
    <t>26380023</t>
  </si>
  <si>
    <t>ООО "Биоочистка"</t>
  </si>
  <si>
    <t>3815011881</t>
  </si>
  <si>
    <t>26380004</t>
  </si>
  <si>
    <t>ООО "Водоотведение"</t>
  </si>
  <si>
    <t>3806000146</t>
  </si>
  <si>
    <t>04-06-2019 00:00:00</t>
  </si>
  <si>
    <t>27505941</t>
  </si>
  <si>
    <t>ООО "Искра"</t>
  </si>
  <si>
    <t>3819021591</t>
  </si>
  <si>
    <t>20-05-2020 00:00:00</t>
  </si>
  <si>
    <t>27113644</t>
  </si>
  <si>
    <t>ООО "КАНВОД"</t>
  </si>
  <si>
    <t>3808053746</t>
  </si>
  <si>
    <t>30378582</t>
  </si>
  <si>
    <t>ООО "КОС"</t>
  </si>
  <si>
    <t>3851994436</t>
  </si>
  <si>
    <t>06-10-2014 00:00:00</t>
  </si>
  <si>
    <t>05-11-2020 00:00:00</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</si>
  <si>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</si>
  <si>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</si>
  <si>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</si>
  <si>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</si>
  <si>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</si>
  <si>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</si>
  <si>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</si>
  <si>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</si>
  <si>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</si>
  <si>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</si>
  <si>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</si>
  <si>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</si>
  <si>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</si>
  <si>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</si>
  <si>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</si>
  <si>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</si>
  <si>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</si>
  <si>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</si>
  <si>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</si>
  <si>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30399432</t>
  </si>
  <si>
    <t>ООО "Стоки"</t>
  </si>
  <si>
    <t>3848006686</t>
  </si>
  <si>
    <t>05-12-2012 00:00:00</t>
  </si>
  <si>
    <t>08-10-2021 00:00:00</t>
  </si>
  <si>
    <t>26552069</t>
  </si>
  <si>
    <t>3818017610</t>
  </si>
  <si>
    <t>26353587</t>
  </si>
  <si>
    <t>ООО "Теплоэнергосервис"</t>
  </si>
  <si>
    <t>3820012880</t>
  </si>
  <si>
    <t>21-01-2008 00:00:00</t>
  </si>
  <si>
    <t>15-01-2021 00:00:00</t>
  </si>
  <si>
    <t>30948581</t>
  </si>
  <si>
    <t>ООО "УК "Макском"</t>
  </si>
  <si>
    <t>3812090927</t>
  </si>
  <si>
    <t>22-08-2006 00:00:00</t>
  </si>
  <si>
    <t>31514653</t>
  </si>
  <si>
    <t>ООО "Эко Сити Иркутск"</t>
  </si>
  <si>
    <t>3812155941</t>
  </si>
  <si>
    <t>26-06-2014 00:00:00</t>
  </si>
  <si>
    <t>28007174</t>
  </si>
  <si>
    <t>ООО Благо</t>
  </si>
  <si>
    <t>3818028386</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</si>
  <si>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</si>
  <si>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</si>
  <si>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</si>
  <si>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</si>
  <si>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</si>
  <si>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</si>
  <si>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</si>
  <si>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</si>
  <si>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</si>
  <si>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</si>
  <si>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</si>
  <si>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</si>
  <si>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</si>
  <si>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</si>
  <si>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</si>
  <si>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</si>
  <si>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</si>
  <si>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VO</t>
  </si>
  <si>
    <t>7 51 05 | Государственные внебюджетные фонды Российской Федерации</t>
  </si>
  <si>
    <t>OKTMO_NAME</t>
  </si>
  <si>
    <t>Аларский муниципальный район</t>
  </si>
  <si>
    <t>25605000</t>
  </si>
  <si>
    <t>Аларь</t>
  </si>
  <si>
    <t>25605402</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</si>
  <si>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</si>
  <si>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</si>
  <si>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</si>
  <si>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</si>
  <si>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</si>
  <si>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</si>
  <si>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</si>
  <si>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</si>
  <si>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</si>
  <si>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</si>
  <si>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</si>
  <si>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</si>
  <si>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</si>
  <si>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</si>
  <si>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</si>
  <si>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</si>
  <si>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</si>
  <si>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</si>
  <si>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</si>
  <si>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</si>
  <si>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</si>
  <si>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</si>
  <si>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</si>
  <si>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</si>
  <si>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</si>
  <si>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</si>
  <si>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</si>
  <si>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</si>
  <si>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</si>
  <si>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</si>
  <si>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</si>
  <si>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</si>
  <si>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</si>
  <si>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Ангарский муниципальный район</t>
  </si>
  <si>
    <t>25603000</t>
  </si>
  <si>
    <t>Город Ангарск</t>
  </si>
  <si>
    <t>25603101</t>
  </si>
  <si>
    <t>Мегетское</t>
  </si>
  <si>
    <t>25603155</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</si>
  <si>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</si>
  <si>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</si>
  <si>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</si>
  <si>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</si>
  <si>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</si>
  <si>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</si>
  <si>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</si>
  <si>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</si>
  <si>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</si>
  <si>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</si>
  <si>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</si>
  <si>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</si>
  <si>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</si>
  <si>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</si>
  <si>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</si>
  <si>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</si>
  <si>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</si>
  <si>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</si>
  <si>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</si>
  <si>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</si>
  <si>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</si>
  <si>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</si>
  <si>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</si>
  <si>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</si>
  <si>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</si>
  <si>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</si>
  <si>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</si>
  <si>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</si>
  <si>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</si>
  <si>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</si>
  <si>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</si>
  <si>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</si>
  <si>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</si>
  <si>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</si>
  <si>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</si>
  <si>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</si>
  <si>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</si>
  <si>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</si>
  <si>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</si>
  <si>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</si>
  <si>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</si>
  <si>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</si>
  <si>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</si>
  <si>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</si>
  <si>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</si>
  <si>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</si>
  <si>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</si>
  <si>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</si>
  <si>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</si>
  <si>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Артемовское</t>
  </si>
  <si>
    <t>25602155</t>
  </si>
  <si>
    <t>Балахнинское</t>
  </si>
  <si>
    <t>25602156</t>
  </si>
  <si>
    <t>25602000</t>
  </si>
  <si>
    <t>Бодайбинское</t>
  </si>
  <si>
    <t>25602101</t>
  </si>
  <si>
    <t>Жуинское</t>
  </si>
  <si>
    <t>25602402</t>
  </si>
  <si>
    <t>Кропоткинское</t>
  </si>
  <si>
    <t>25602158</t>
  </si>
  <si>
    <t>Мамаканское</t>
  </si>
  <si>
    <t>25602162</t>
  </si>
  <si>
    <t>Боханский муниципальный район</t>
  </si>
  <si>
    <t>Александровское</t>
  </si>
  <si>
    <t>25609402</t>
  </si>
  <si>
    <t>Бохан</t>
  </si>
  <si>
    <t>25609405</t>
  </si>
  <si>
    <t>25609000</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</si>
  <si>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</si>
  <si>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</si>
  <si>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</si>
  <si>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</si>
  <si>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</si>
  <si>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</si>
  <si>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</si>
  <si>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</si>
  <si>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</si>
  <si>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</si>
  <si>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</si>
  <si>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</si>
  <si>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</si>
  <si>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</si>
  <si>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</si>
  <si>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</si>
  <si>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</si>
  <si>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</si>
  <si>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</si>
  <si>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</si>
  <si>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Шаралдай</t>
  </si>
  <si>
    <t>25609450</t>
  </si>
  <si>
    <t>Братский муниципальный район</t>
  </si>
  <si>
    <t>Большеокинское</t>
  </si>
  <si>
    <t>25604401</t>
  </si>
  <si>
    <t>25604000</t>
  </si>
  <si>
    <t>Вихоревское</t>
  </si>
  <si>
    <t>25604103</t>
  </si>
  <si>
    <t>Добчурское</t>
  </si>
  <si>
    <t>25604402</t>
  </si>
  <si>
    <t>Зябинское</t>
  </si>
  <si>
    <t>25604456</t>
  </si>
  <si>
    <t>Илирское</t>
  </si>
  <si>
    <t>25604404</t>
  </si>
  <si>
    <t>Калтукское</t>
  </si>
  <si>
    <t>25604407</t>
  </si>
  <si>
    <t>Карахунское</t>
  </si>
  <si>
    <t>25604410</t>
  </si>
  <si>
    <t>Кежемское</t>
  </si>
  <si>
    <t>25604413</t>
  </si>
  <si>
    <t>Ключи-Булакское</t>
  </si>
  <si>
    <t>25604416</t>
  </si>
  <si>
    <t>Кобинское</t>
  </si>
  <si>
    <t>25604457</t>
  </si>
  <si>
    <t>Кобляковское</t>
  </si>
  <si>
    <t>25604422</t>
  </si>
  <si>
    <t>Куватское</t>
  </si>
  <si>
    <t>25604458</t>
  </si>
  <si>
    <t>Кузнецовское</t>
  </si>
  <si>
    <t>25604425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</si>
  <si>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</si>
  <si>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</si>
  <si>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Наратайское</t>
  </si>
  <si>
    <t>25604428</t>
  </si>
  <si>
    <t>Озернинское</t>
  </si>
  <si>
    <t>25604431</t>
  </si>
  <si>
    <t>Покоснинское</t>
  </si>
  <si>
    <t>25604437</t>
  </si>
  <si>
    <t>Прибойнинское</t>
  </si>
  <si>
    <t>25604434</t>
  </si>
  <si>
    <t>Прибрежнинское</t>
  </si>
  <si>
    <t>25604440</t>
  </si>
  <si>
    <t>Тангуйское</t>
  </si>
  <si>
    <t>25604443</t>
  </si>
  <si>
    <t>Тарминское</t>
  </si>
  <si>
    <t>25604445</t>
  </si>
  <si>
    <t>Турманское</t>
  </si>
  <si>
    <t>25604447</t>
  </si>
  <si>
    <t>Тынкобьское</t>
  </si>
  <si>
    <t>25604449</t>
  </si>
  <si>
    <t>Тэмьское</t>
  </si>
  <si>
    <t>25604450</t>
  </si>
  <si>
    <t>Харанжинское</t>
  </si>
  <si>
    <t>25604452</t>
  </si>
  <si>
    <t>Шумиловское</t>
  </si>
  <si>
    <t>25604455</t>
  </si>
  <si>
    <t>Жигаловский муниципальный район</t>
  </si>
  <si>
    <t>Дальне-Закорское</t>
  </si>
  <si>
    <t>25606404</t>
  </si>
  <si>
    <t>25606000</t>
  </si>
  <si>
    <t>Жигаловское</t>
  </si>
  <si>
    <t>25606151</t>
  </si>
  <si>
    <t>Знаменское</t>
  </si>
  <si>
    <t>25606407</t>
  </si>
  <si>
    <t>Лукиновское</t>
  </si>
  <si>
    <t>25606419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</si>
  <si>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</si>
  <si>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</si>
  <si>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Петровское</t>
  </si>
  <si>
    <t>25606422</t>
  </si>
  <si>
    <t>Рудовское</t>
  </si>
  <si>
    <t>25606425</t>
  </si>
  <si>
    <t>Тимошинское</t>
  </si>
  <si>
    <t>25606431</t>
  </si>
  <si>
    <t>Тутурское</t>
  </si>
  <si>
    <t>25606434</t>
  </si>
  <si>
    <t>Усть-Илгинское</t>
  </si>
  <si>
    <t>25606437</t>
  </si>
  <si>
    <t>Чиканское</t>
  </si>
  <si>
    <t>25606440</t>
  </si>
  <si>
    <t>Заларинский муниципальный район</t>
  </si>
  <si>
    <t>Бабагайское</t>
  </si>
  <si>
    <t>25608402</t>
  </si>
  <si>
    <t>Бажирское</t>
  </si>
  <si>
    <t>25608404</t>
  </si>
  <si>
    <t>Веренское</t>
  </si>
  <si>
    <t>25608407</t>
  </si>
  <si>
    <t>Владимирское</t>
  </si>
  <si>
    <t>25608410</t>
  </si>
  <si>
    <t>25608000</t>
  </si>
  <si>
    <t>Заларинское</t>
  </si>
  <si>
    <t>25608151</t>
  </si>
  <si>
    <t>Моисеевское</t>
  </si>
  <si>
    <t>25608416</t>
  </si>
  <si>
    <t>Мойганское</t>
  </si>
  <si>
    <t>25608419</t>
  </si>
  <si>
    <t>Новочеремховское</t>
  </si>
  <si>
    <t>25608422</t>
  </si>
  <si>
    <t>Семеновское</t>
  </si>
  <si>
    <t>25608425</t>
  </si>
  <si>
    <t>Троицкое</t>
  </si>
  <si>
    <t>25608428</t>
  </si>
  <si>
    <t>Тыретское</t>
  </si>
  <si>
    <t>25608155</t>
  </si>
  <si>
    <t>Ханжиновское</t>
  </si>
  <si>
    <t>25608434</t>
  </si>
  <si>
    <t>Холмогойское</t>
  </si>
  <si>
    <t>25608437</t>
  </si>
  <si>
    <t>Хор-Тагнинское</t>
  </si>
  <si>
    <t>25608440</t>
  </si>
  <si>
    <t>Черемшанское</t>
  </si>
  <si>
    <t>25608443</t>
  </si>
  <si>
    <t>Зиминский муниципальный район</t>
  </si>
  <si>
    <t>Батаминское</t>
  </si>
  <si>
    <t>25610402</t>
  </si>
  <si>
    <t>Буринское</t>
  </si>
  <si>
    <t>25610403</t>
  </si>
  <si>
    <t>25610000</t>
  </si>
  <si>
    <t>Зулумайское</t>
  </si>
  <si>
    <t>25610404</t>
  </si>
  <si>
    <t>Кимильтейское</t>
  </si>
  <si>
    <t>25610407</t>
  </si>
  <si>
    <t>Масляногорское</t>
  </si>
  <si>
    <t>25610413</t>
  </si>
  <si>
    <t>Новолетниковское</t>
  </si>
  <si>
    <t>25610416</t>
  </si>
  <si>
    <t>Покровское</t>
  </si>
  <si>
    <t>25610419</t>
  </si>
  <si>
    <t>Услонское</t>
  </si>
  <si>
    <t>25610422</t>
  </si>
  <si>
    <t>Ухтуйское</t>
  </si>
  <si>
    <t>25610425</t>
  </si>
  <si>
    <t>Филипповское</t>
  </si>
  <si>
    <t>25610428</t>
  </si>
  <si>
    <t>Хазанское</t>
  </si>
  <si>
    <t>25610431</t>
  </si>
  <si>
    <t>Харайгунское</t>
  </si>
  <si>
    <t>25610435</t>
  </si>
  <si>
    <t>Зиминское</t>
  </si>
  <si>
    <t>25720000</t>
  </si>
  <si>
    <t>Иркутский муниципальный район</t>
  </si>
  <si>
    <t>Большереченское</t>
  </si>
  <si>
    <t>25612155</t>
  </si>
  <si>
    <t>Голоустненское</t>
  </si>
  <si>
    <t>25612404</t>
  </si>
  <si>
    <t>Гороховское</t>
  </si>
  <si>
    <t>25612407</t>
  </si>
  <si>
    <t>Дзержинское</t>
  </si>
  <si>
    <t>25612438</t>
  </si>
  <si>
    <t>25612000</t>
  </si>
  <si>
    <t>Карлукское</t>
  </si>
  <si>
    <t>25612408</t>
  </si>
  <si>
    <t>Листвянское</t>
  </si>
  <si>
    <t>25612160</t>
  </si>
  <si>
    <t>Максимовское</t>
  </si>
  <si>
    <t>25612410</t>
  </si>
  <si>
    <t>Мамонское</t>
  </si>
  <si>
    <t>25612439</t>
  </si>
  <si>
    <t>Марковское</t>
  </si>
  <si>
    <t>25612163</t>
  </si>
  <si>
    <t>Молодежное</t>
  </si>
  <si>
    <t>25612440</t>
  </si>
  <si>
    <t>Никольское</t>
  </si>
  <si>
    <t>25612413</t>
  </si>
  <si>
    <t>Оекское</t>
  </si>
  <si>
    <t>25612416</t>
  </si>
  <si>
    <t>Ревякинское</t>
  </si>
  <si>
    <t>25612419</t>
  </si>
  <si>
    <t>Смоленское</t>
  </si>
  <si>
    <t>25612422</t>
  </si>
  <si>
    <t>Сосновоборское</t>
  </si>
  <si>
    <t>25612441</t>
  </si>
  <si>
    <t>Уриковское</t>
  </si>
  <si>
    <t>25612425</t>
  </si>
  <si>
    <t>Усть-Балейское</t>
  </si>
  <si>
    <t>25612428</t>
  </si>
  <si>
    <t>Усть-Кудинское</t>
  </si>
  <si>
    <t>25612442</t>
  </si>
  <si>
    <t>Ушаковское</t>
  </si>
  <si>
    <t>25612431</t>
  </si>
  <si>
    <t>Хомутовское</t>
  </si>
  <si>
    <t>25612434</t>
  </si>
  <si>
    <t>Ширяевское</t>
  </si>
  <si>
    <t>25612437</t>
  </si>
  <si>
    <t>Казачинско-Ленский муниципальный район</t>
  </si>
  <si>
    <t>25614000</t>
  </si>
  <si>
    <t>Казачинское</t>
  </si>
  <si>
    <t>25614404</t>
  </si>
  <si>
    <t>Карамское</t>
  </si>
  <si>
    <t>25614407</t>
  </si>
  <si>
    <t>Ключевское</t>
  </si>
  <si>
    <t>25614417</t>
  </si>
  <si>
    <t>Кунерминское</t>
  </si>
  <si>
    <t>25614423</t>
  </si>
  <si>
    <t>Магистральнинское</t>
  </si>
  <si>
    <t>25614154</t>
  </si>
  <si>
    <t>Мартыновское</t>
  </si>
  <si>
    <t>25614413</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</si>
  <si>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</si>
  <si>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</si>
  <si>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Небельское</t>
  </si>
  <si>
    <t>25614418</t>
  </si>
  <si>
    <t>Новоселовское</t>
  </si>
  <si>
    <t>25614416</t>
  </si>
  <si>
    <t>Тарасовское</t>
  </si>
  <si>
    <t>25614419</t>
  </si>
  <si>
    <t>Ульканское</t>
  </si>
  <si>
    <t>25614158</t>
  </si>
  <si>
    <t>городское поселение Кунерминское</t>
  </si>
  <si>
    <t>25614153</t>
  </si>
  <si>
    <t>Катангский муниципальный район</t>
  </si>
  <si>
    <t>Ербогаченское</t>
  </si>
  <si>
    <t>25616404</t>
  </si>
  <si>
    <t>25616000</t>
  </si>
  <si>
    <t>Непское</t>
  </si>
  <si>
    <t>25616419</t>
  </si>
  <si>
    <t>Подволошинское</t>
  </si>
  <si>
    <t>25616425</t>
  </si>
  <si>
    <t>Преображенское</t>
  </si>
  <si>
    <t>25616428</t>
  </si>
  <si>
    <t>Качугский муниципальный район</t>
  </si>
  <si>
    <t>Ангинское</t>
  </si>
  <si>
    <t>25618402</t>
  </si>
  <si>
    <t>Белоусовское</t>
  </si>
  <si>
    <t>25618404</t>
  </si>
  <si>
    <t>Бирюльское</t>
  </si>
  <si>
    <t>25618407</t>
  </si>
  <si>
    <t>Большетарельское</t>
  </si>
  <si>
    <t>25618410</t>
  </si>
  <si>
    <t>Бутаковское</t>
  </si>
  <si>
    <t>25618413</t>
  </si>
  <si>
    <t>Верхоленское</t>
  </si>
  <si>
    <t>25618419</t>
  </si>
  <si>
    <t>Вершино-Тутурское</t>
  </si>
  <si>
    <t>25618416</t>
  </si>
  <si>
    <t>Залогское</t>
  </si>
  <si>
    <t>25618422</t>
  </si>
  <si>
    <t>Зареченское</t>
  </si>
  <si>
    <t>25618425</t>
  </si>
  <si>
    <t>25618428</t>
  </si>
  <si>
    <t>25618000</t>
  </si>
  <si>
    <t>Качугское городское поселение</t>
  </si>
  <si>
    <t>25618151</t>
  </si>
  <si>
    <t>Качугское сельское поселение</t>
  </si>
  <si>
    <t>25618431</t>
  </si>
  <si>
    <t>Манзурское</t>
  </si>
  <si>
    <t>25618437</t>
  </si>
  <si>
    <t>Харбатовское</t>
  </si>
  <si>
    <t>25618443</t>
  </si>
  <si>
    <t>Киренский муниципальный район</t>
  </si>
  <si>
    <t>Алексеевское</t>
  </si>
  <si>
    <t>25620155</t>
  </si>
  <si>
    <t>Алымовское</t>
  </si>
  <si>
    <t>25620402</t>
  </si>
  <si>
    <t>Бубновское</t>
  </si>
  <si>
    <t>25620407</t>
  </si>
  <si>
    <t>Визирнинское</t>
  </si>
  <si>
    <t>25620410</t>
  </si>
  <si>
    <t>25620000</t>
  </si>
  <si>
    <t>Киренское</t>
  </si>
  <si>
    <t>25620101</t>
  </si>
  <si>
    <t>Коршуновское</t>
  </si>
  <si>
    <t>25620419</t>
  </si>
  <si>
    <t>Криволукское</t>
  </si>
  <si>
    <t>25620425</t>
  </si>
  <si>
    <t>Макаровское</t>
  </si>
  <si>
    <t>25620431</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</si>
  <si>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</si>
  <si>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</si>
  <si>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Мироновское</t>
  </si>
  <si>
    <t>25620434</t>
  </si>
  <si>
    <t>25620435</t>
  </si>
  <si>
    <t>Петропавловское</t>
  </si>
  <si>
    <t>25620437</t>
  </si>
  <si>
    <t>Юбилейнинское</t>
  </si>
  <si>
    <t>25620453</t>
  </si>
  <si>
    <t>Куйтунский муниципальный район</t>
  </si>
  <si>
    <t>Алкинское</t>
  </si>
  <si>
    <t>25622404</t>
  </si>
  <si>
    <t>Андрюшинское</t>
  </si>
  <si>
    <t>25622410</t>
  </si>
  <si>
    <t>Барлукское</t>
  </si>
  <si>
    <t>25622413</t>
  </si>
  <si>
    <t>Большекашелакское</t>
  </si>
  <si>
    <t>25622416</t>
  </si>
  <si>
    <t>Иркутское</t>
  </si>
  <si>
    <t>25622425</t>
  </si>
  <si>
    <t>Каразейское</t>
  </si>
  <si>
    <t>25622428</t>
  </si>
  <si>
    <t>Карымское</t>
  </si>
  <si>
    <t>25622434</t>
  </si>
  <si>
    <t>25622000</t>
  </si>
  <si>
    <t>Куйтунское</t>
  </si>
  <si>
    <t>25622151</t>
  </si>
  <si>
    <t>Кундуйское</t>
  </si>
  <si>
    <t>25622436</t>
  </si>
  <si>
    <t>Ленинское</t>
  </si>
  <si>
    <t>25622438</t>
  </si>
  <si>
    <t>Лермонтовское</t>
  </si>
  <si>
    <t>25622440</t>
  </si>
  <si>
    <t>Мингатуйское</t>
  </si>
  <si>
    <t>25622443</t>
  </si>
  <si>
    <t>25622446</t>
  </si>
  <si>
    <t>Новотельбинское</t>
  </si>
  <si>
    <t>25622447</t>
  </si>
  <si>
    <t>Панагинское</t>
  </si>
  <si>
    <t>25622462</t>
  </si>
  <si>
    <t>Тулюшское</t>
  </si>
  <si>
    <t>25622449</t>
  </si>
  <si>
    <t>Усть-Кадинское</t>
  </si>
  <si>
    <t>25622452</t>
  </si>
  <si>
    <t>Уховское</t>
  </si>
  <si>
    <t>25622454</t>
  </si>
  <si>
    <t>Уянское</t>
  </si>
  <si>
    <t>25622455</t>
  </si>
  <si>
    <t>Харикское</t>
  </si>
  <si>
    <t>25622458</t>
  </si>
  <si>
    <t>Чеботарихинское</t>
  </si>
  <si>
    <t>25622461</t>
  </si>
  <si>
    <t>Мамско-Чуйский муниципальный район</t>
  </si>
  <si>
    <t>Витимское</t>
  </si>
  <si>
    <t>25624155</t>
  </si>
  <si>
    <t>Горно-Чуйское</t>
  </si>
  <si>
    <t>25624160</t>
  </si>
  <si>
    <t>Луговское</t>
  </si>
  <si>
    <t>25624170</t>
  </si>
  <si>
    <t>25624000</t>
  </si>
  <si>
    <t>Мамское</t>
  </si>
  <si>
    <t>25624151</t>
  </si>
  <si>
    <t>Межселенная территория Мамско-Чуйского муниципального района, на территории которой расположены земли населенного пункта с Чуя</t>
  </si>
  <si>
    <t>25624701</t>
  </si>
  <si>
    <t>Согдиондонское</t>
  </si>
  <si>
    <t>25624178</t>
  </si>
  <si>
    <t>Нижнеилимский муниципальный район</t>
  </si>
  <si>
    <t>Березняковское</t>
  </si>
  <si>
    <t>25626402</t>
  </si>
  <si>
    <t>Брусничное</t>
  </si>
  <si>
    <t>25626404</t>
  </si>
  <si>
    <t>Видимское</t>
  </si>
  <si>
    <t>25626155</t>
  </si>
  <si>
    <t>Дальнинское</t>
  </si>
  <si>
    <t>25626406</t>
  </si>
  <si>
    <t>Железногорское</t>
  </si>
  <si>
    <t>25626101</t>
  </si>
  <si>
    <t>Заморское</t>
  </si>
  <si>
    <t>25626408</t>
  </si>
  <si>
    <t>25626411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</si>
  <si>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</si>
  <si>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</si>
  <si>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25626000</t>
  </si>
  <si>
    <t>Новоигирминское</t>
  </si>
  <si>
    <t>25626160</t>
  </si>
  <si>
    <t>Новоилимское</t>
  </si>
  <si>
    <t>25626412</t>
  </si>
  <si>
    <t>Радищевское</t>
  </si>
  <si>
    <t>25626162</t>
  </si>
  <si>
    <t>Речушинское</t>
  </si>
  <si>
    <t>25626413</t>
  </si>
  <si>
    <t>Рудногорское</t>
  </si>
  <si>
    <t>25626163</t>
  </si>
  <si>
    <t>Семигорское</t>
  </si>
  <si>
    <t>25626418</t>
  </si>
  <si>
    <t>Соцгородокское</t>
  </si>
  <si>
    <t>25626420</t>
  </si>
  <si>
    <t>Хребтовское</t>
  </si>
  <si>
    <t>25626165</t>
  </si>
  <si>
    <t>Шестаковское</t>
  </si>
  <si>
    <t>25626425</t>
  </si>
  <si>
    <t>Янгелевское</t>
  </si>
  <si>
    <t>25626175</t>
  </si>
  <si>
    <t>городское поселение Шестаковское</t>
  </si>
  <si>
    <t>25626170</t>
  </si>
  <si>
    <t>Нижнеудинский муниципальный район</t>
  </si>
  <si>
    <t>Алзамайcкое</t>
  </si>
  <si>
    <t>25628105</t>
  </si>
  <si>
    <t>Атагайское</t>
  </si>
  <si>
    <t>25628155</t>
  </si>
  <si>
    <t>Верхнегутарское</t>
  </si>
  <si>
    <t>25628407</t>
  </si>
  <si>
    <t>Замзорское</t>
  </si>
  <si>
    <t>25628410</t>
  </si>
  <si>
    <t>Заречное</t>
  </si>
  <si>
    <t>25628411</t>
  </si>
  <si>
    <t>Иргейское</t>
  </si>
  <si>
    <t>25628413</t>
  </si>
  <si>
    <t>Каменское</t>
  </si>
  <si>
    <t>25628416</t>
  </si>
  <si>
    <t>Катарбейское</t>
  </si>
  <si>
    <t>25628419</t>
  </si>
  <si>
    <t>Катарминское</t>
  </si>
  <si>
    <t>25628422</t>
  </si>
  <si>
    <t>Костинское</t>
  </si>
  <si>
    <t>25628423</t>
  </si>
  <si>
    <t>Нерхинское</t>
  </si>
  <si>
    <t>25628424</t>
  </si>
  <si>
    <t>25628000</t>
  </si>
  <si>
    <t>Нижнеудинское</t>
  </si>
  <si>
    <t>25628101</t>
  </si>
  <si>
    <t>Порогское</t>
  </si>
  <si>
    <t>25628425</t>
  </si>
  <si>
    <t>Солонецкое</t>
  </si>
  <si>
    <t>25628428</t>
  </si>
  <si>
    <t>Староалзамайское</t>
  </si>
  <si>
    <t>25628402</t>
  </si>
  <si>
    <t>Тофаларское</t>
  </si>
  <si>
    <t>25628431</t>
  </si>
  <si>
    <t>Уковское</t>
  </si>
  <si>
    <t>25628160</t>
  </si>
  <si>
    <t>Усть-Рубахинское</t>
  </si>
  <si>
    <t>25628434</t>
  </si>
  <si>
    <t>Худоеланское</t>
  </si>
  <si>
    <t>25628437</t>
  </si>
  <si>
    <t>Чеховское</t>
  </si>
  <si>
    <t>25628440</t>
  </si>
  <si>
    <t>Шебертинское</t>
  </si>
  <si>
    <t>25628443</t>
  </si>
  <si>
    <t>Широковское</t>
  </si>
  <si>
    <t>25628446</t>
  </si>
  <si>
    <t>Шумское</t>
  </si>
  <si>
    <t>25628165</t>
  </si>
  <si>
    <t>Нукутский муниципальный район</t>
  </si>
  <si>
    <t>Алтарик</t>
  </si>
  <si>
    <t>25629402</t>
  </si>
  <si>
    <t>Закулей</t>
  </si>
  <si>
    <t>25629404</t>
  </si>
  <si>
    <t>Новоленино</t>
  </si>
  <si>
    <t>25629407</t>
  </si>
  <si>
    <t>Новонукутское</t>
  </si>
  <si>
    <t>25629410</t>
  </si>
  <si>
    <t>25629000</t>
  </si>
  <si>
    <t>Нукуты</t>
  </si>
  <si>
    <t>25629413</t>
  </si>
  <si>
    <t>Первомайское</t>
  </si>
  <si>
    <t>25629416</t>
  </si>
  <si>
    <t>Хадахан</t>
  </si>
  <si>
    <t>25629419</t>
  </si>
  <si>
    <t>Хареты</t>
  </si>
  <si>
    <t>25629420</t>
  </si>
  <si>
    <t>Целинный</t>
  </si>
  <si>
    <t>25629422</t>
  </si>
  <si>
    <t>Шаратское</t>
  </si>
  <si>
    <t>25629427</t>
  </si>
  <si>
    <t>Ольхонский муниципальный район</t>
  </si>
  <si>
    <t>Бугульдейское</t>
  </si>
  <si>
    <t>25630402</t>
  </si>
  <si>
    <t>Еланцынское</t>
  </si>
  <si>
    <t>25630404</t>
  </si>
  <si>
    <t>Куретское</t>
  </si>
  <si>
    <t>25630410</t>
  </si>
  <si>
    <t>25630000</t>
  </si>
  <si>
    <t>Онгуренское</t>
  </si>
  <si>
    <t>25630407</t>
  </si>
  <si>
    <t>Поселок Хужир</t>
  </si>
  <si>
    <t>25630155</t>
  </si>
  <si>
    <t>Хужирское</t>
  </si>
  <si>
    <t>25630420</t>
  </si>
  <si>
    <t>Шара-Тоготское</t>
  </si>
  <si>
    <t>25630413</t>
  </si>
  <si>
    <t>Осинский муниципальный район</t>
  </si>
  <si>
    <t>Бильчир</t>
  </si>
  <si>
    <t>25631404</t>
  </si>
  <si>
    <t>Бурят-Янгуты</t>
  </si>
  <si>
    <t>25631407</t>
  </si>
  <si>
    <t>Ирхидей</t>
  </si>
  <si>
    <t>25631417</t>
  </si>
  <si>
    <t>Каха-Онгойское</t>
  </si>
  <si>
    <t>25631422</t>
  </si>
  <si>
    <t>Майск</t>
  </si>
  <si>
    <t>25631424</t>
  </si>
  <si>
    <t>Ново-Ленино</t>
  </si>
  <si>
    <t>25631425</t>
  </si>
  <si>
    <t>Обуса</t>
  </si>
  <si>
    <t>25631426</t>
  </si>
  <si>
    <t>Оса</t>
  </si>
  <si>
    <t>25631427</t>
  </si>
  <si>
    <t>25631000</t>
  </si>
  <si>
    <t>Поселок Приморский</t>
  </si>
  <si>
    <t>25631429</t>
  </si>
  <si>
    <t>Русские Янгуты</t>
  </si>
  <si>
    <t>25631433</t>
  </si>
  <si>
    <t>Улейское</t>
  </si>
  <si>
    <t>25631440</t>
  </si>
  <si>
    <t>Усть-Алтан</t>
  </si>
  <si>
    <t>25631445</t>
  </si>
  <si>
    <t>Слюдянский муниципальный район</t>
  </si>
  <si>
    <t>Байкальское</t>
  </si>
  <si>
    <t>25634108</t>
  </si>
  <si>
    <t>Быстринское</t>
  </si>
  <si>
    <t>25634402</t>
  </si>
  <si>
    <t>Култукское</t>
  </si>
  <si>
    <t>25634162</t>
  </si>
  <si>
    <t>Маритуйское</t>
  </si>
  <si>
    <t>25634404</t>
  </si>
  <si>
    <t>Новоснежнинское</t>
  </si>
  <si>
    <t>25634408</t>
  </si>
  <si>
    <t>Портбайкальское</t>
  </si>
  <si>
    <t>25634420</t>
  </si>
  <si>
    <t>25634000</t>
  </si>
  <si>
    <t>Слюдянское</t>
  </si>
  <si>
    <t>25634101</t>
  </si>
  <si>
    <t>Утуликское</t>
  </si>
  <si>
    <t>25634407</t>
  </si>
  <si>
    <t>Тайшетский муниципальный район</t>
  </si>
  <si>
    <t>Березовское</t>
  </si>
  <si>
    <t>25636404</t>
  </si>
  <si>
    <t>Бирюсинское</t>
  </si>
  <si>
    <t>25636406</t>
  </si>
  <si>
    <t>Бирюсинское городское поселение</t>
  </si>
  <si>
    <t>25636105</t>
  </si>
  <si>
    <t>Борисовское</t>
  </si>
  <si>
    <t>25636408</t>
  </si>
  <si>
    <t>Брусовское</t>
  </si>
  <si>
    <t>25636462</t>
  </si>
  <si>
    <t>Бузыкановское</t>
  </si>
  <si>
    <t>25636410</t>
  </si>
  <si>
    <t>Венгерское</t>
  </si>
  <si>
    <t>25636440</t>
  </si>
  <si>
    <t>Джогинское</t>
  </si>
  <si>
    <t>25636413</t>
  </si>
  <si>
    <t>Екунчетское</t>
  </si>
  <si>
    <t>25636463</t>
  </si>
  <si>
    <t>Еланское</t>
  </si>
  <si>
    <t>25636415</t>
  </si>
  <si>
    <t>25636417</t>
  </si>
  <si>
    <t>Квитокское</t>
  </si>
  <si>
    <t>25636155</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</si>
  <si>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</si>
  <si>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</si>
  <si>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Мирнинское</t>
  </si>
  <si>
    <t>25636427</t>
  </si>
  <si>
    <t>Нижнезаимское</t>
  </si>
  <si>
    <t>25636431</t>
  </si>
  <si>
    <t>Николаевское</t>
  </si>
  <si>
    <t>25636428</t>
  </si>
  <si>
    <t>Новобирюсинское</t>
  </si>
  <si>
    <t>25636162</t>
  </si>
  <si>
    <t>Полинчетское</t>
  </si>
  <si>
    <t>25636422</t>
  </si>
  <si>
    <t>Половино-Черемховское</t>
  </si>
  <si>
    <t>25636434</t>
  </si>
  <si>
    <t>Разгонское</t>
  </si>
  <si>
    <t>25636465</t>
  </si>
  <si>
    <t>Рождественское</t>
  </si>
  <si>
    <t>25636437</t>
  </si>
  <si>
    <t>Соляновское</t>
  </si>
  <si>
    <t>25636443</t>
  </si>
  <si>
    <t>Старо-Акульшетское</t>
  </si>
  <si>
    <t>25636402</t>
  </si>
  <si>
    <t>25636000</t>
  </si>
  <si>
    <t>Тайшетское городское поселение</t>
  </si>
  <si>
    <t>25636101</t>
  </si>
  <si>
    <t>Тальское</t>
  </si>
  <si>
    <t>25636446</t>
  </si>
  <si>
    <t>Тамтачетское</t>
  </si>
  <si>
    <t>25636466</t>
  </si>
  <si>
    <t>Тимирязевское</t>
  </si>
  <si>
    <t>25636452</t>
  </si>
  <si>
    <t>Черчетское</t>
  </si>
  <si>
    <t>25636455</t>
  </si>
  <si>
    <t>Шелаевское</t>
  </si>
  <si>
    <t>25636458</t>
  </si>
  <si>
    <t>Шелеховское</t>
  </si>
  <si>
    <t>25636461</t>
  </si>
  <si>
    <t>Шиткинское</t>
  </si>
  <si>
    <t>25636174</t>
  </si>
  <si>
    <t>Юртинское</t>
  </si>
  <si>
    <t>25636156</t>
  </si>
  <si>
    <t>Тулунский муниципальный район</t>
  </si>
  <si>
    <t>Азейское</t>
  </si>
  <si>
    <t>25638401</t>
  </si>
  <si>
    <t>Алгатуйское</t>
  </si>
  <si>
    <t>25638453</t>
  </si>
  <si>
    <t>Аршанское</t>
  </si>
  <si>
    <t>25638454</t>
  </si>
  <si>
    <t>Афанасьевское</t>
  </si>
  <si>
    <t>25638440</t>
  </si>
  <si>
    <t>Будаговское</t>
  </si>
  <si>
    <t>25638404</t>
  </si>
  <si>
    <t>Бурхунское</t>
  </si>
  <si>
    <t>25638407</t>
  </si>
  <si>
    <t>25638408</t>
  </si>
  <si>
    <t>Гадалейское</t>
  </si>
  <si>
    <t>25638410</t>
  </si>
  <si>
    <t>Гуранское</t>
  </si>
  <si>
    <t>25638416</t>
  </si>
  <si>
    <t>Евдокимовское</t>
  </si>
  <si>
    <t>25638419</t>
  </si>
  <si>
    <t>Едогонское</t>
  </si>
  <si>
    <t>25638422</t>
  </si>
  <si>
    <t>Икейское</t>
  </si>
  <si>
    <t>25638425</t>
  </si>
  <si>
    <t>Ишидейское</t>
  </si>
  <si>
    <t>25638413</t>
  </si>
  <si>
    <t>Кирейское</t>
  </si>
  <si>
    <t>25638428</t>
  </si>
  <si>
    <t>Котикское</t>
  </si>
  <si>
    <t>25638431</t>
  </si>
  <si>
    <t>Мугунское</t>
  </si>
  <si>
    <t>25638437</t>
  </si>
  <si>
    <t>Нижнебурбукское</t>
  </si>
  <si>
    <t>25638438</t>
  </si>
  <si>
    <t>Октябрьское</t>
  </si>
  <si>
    <t>25638442</t>
  </si>
  <si>
    <t>Перфиловское</t>
  </si>
  <si>
    <t>25638443</t>
  </si>
  <si>
    <t>Писаревское</t>
  </si>
  <si>
    <t>25638445</t>
  </si>
  <si>
    <t>Сибирякское</t>
  </si>
  <si>
    <t>25638444</t>
  </si>
  <si>
    <t>25638000</t>
  </si>
  <si>
    <t>Умыганское</t>
  </si>
  <si>
    <t>25638446</t>
  </si>
  <si>
    <t>Усть-Кульское</t>
  </si>
  <si>
    <t>25638449</t>
  </si>
  <si>
    <t>Шерагульское</t>
  </si>
  <si>
    <t>25638452</t>
  </si>
  <si>
    <t>Усольский муниципальный район</t>
  </si>
  <si>
    <t>Белореченское</t>
  </si>
  <si>
    <t>25640153</t>
  </si>
  <si>
    <t>Большееланское</t>
  </si>
  <si>
    <t>25640404</t>
  </si>
  <si>
    <t>Железнодорожное</t>
  </si>
  <si>
    <t>25640407</t>
  </si>
  <si>
    <t>Мальтинское</t>
  </si>
  <si>
    <t>25640410</t>
  </si>
  <si>
    <t>Мишелевское</t>
  </si>
  <si>
    <t>25640155</t>
  </si>
  <si>
    <t>Новожилкинское</t>
  </si>
  <si>
    <t>25640412</t>
  </si>
  <si>
    <t>Новомальтинское</t>
  </si>
  <si>
    <t>25640414</t>
  </si>
  <si>
    <t>Раздольинское</t>
  </si>
  <si>
    <t>25640416</t>
  </si>
  <si>
    <t>Сосновское</t>
  </si>
  <si>
    <t>25640419</t>
  </si>
  <si>
    <t>Среднинское</t>
  </si>
  <si>
    <t>25640160</t>
  </si>
  <si>
    <t>Тайтурское</t>
  </si>
  <si>
    <t>25640162</t>
  </si>
  <si>
    <t>Тальянское</t>
  </si>
  <si>
    <t>25640422</t>
  </si>
  <si>
    <t>Тельминское</t>
  </si>
  <si>
    <t>25640173</t>
  </si>
  <si>
    <t>25640000</t>
  </si>
  <si>
    <t>Усть-Илимский муниципальный район</t>
  </si>
  <si>
    <t>Бадарминское</t>
  </si>
  <si>
    <t>25642401</t>
  </si>
  <si>
    <t>Ершовское</t>
  </si>
  <si>
    <t>25642403</t>
  </si>
  <si>
    <t>25642155</t>
  </si>
  <si>
    <t>Кеульское</t>
  </si>
  <si>
    <t>25642402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</si>
  <si>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</si>
  <si>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</si>
  <si>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Невонское</t>
  </si>
  <si>
    <t>25642405</t>
  </si>
  <si>
    <t>Подъеланское</t>
  </si>
  <si>
    <t>25642404</t>
  </si>
  <si>
    <t>Седановское</t>
  </si>
  <si>
    <t>25642407</t>
  </si>
  <si>
    <t>Тубинское</t>
  </si>
  <si>
    <t>25642408</t>
  </si>
  <si>
    <t>25642000</t>
  </si>
  <si>
    <t>Эдучанское</t>
  </si>
  <si>
    <t>25642410</t>
  </si>
  <si>
    <t>Усть-Кутский муниципальный район</t>
  </si>
  <si>
    <t>Верхнемарковское</t>
  </si>
  <si>
    <t>25644410</t>
  </si>
  <si>
    <t>Звезднинское</t>
  </si>
  <si>
    <t>25644154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</si>
  <si>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</si>
  <si>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</si>
  <si>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Нийское</t>
  </si>
  <si>
    <t>25644413</t>
  </si>
  <si>
    <t>Подымахинское</t>
  </si>
  <si>
    <t>25644422</t>
  </si>
  <si>
    <t>Ручейское</t>
  </si>
  <si>
    <t>25644407</t>
  </si>
  <si>
    <t>25644000</t>
  </si>
  <si>
    <t>Усть-Кутское городское поселение</t>
  </si>
  <si>
    <t>25644101</t>
  </si>
  <si>
    <t>Янтальское</t>
  </si>
  <si>
    <t>25644160</t>
  </si>
  <si>
    <t>Усть-Удинский муниципальный район</t>
  </si>
  <si>
    <t>Аносовское</t>
  </si>
  <si>
    <t>25646402</t>
  </si>
  <si>
    <t>Аталанское</t>
  </si>
  <si>
    <t>25646404</t>
  </si>
  <si>
    <t>Балаганкинское</t>
  </si>
  <si>
    <t>25646407</t>
  </si>
  <si>
    <t>Игжейское</t>
  </si>
  <si>
    <t>25646413</t>
  </si>
  <si>
    <t>Ключинское</t>
  </si>
  <si>
    <t>25646447</t>
  </si>
  <si>
    <t>Малышевское</t>
  </si>
  <si>
    <t>25646422</t>
  </si>
  <si>
    <t>Молькинское</t>
  </si>
  <si>
    <t>25646425</t>
  </si>
  <si>
    <t>Новоудинское</t>
  </si>
  <si>
    <t>25646428</t>
  </si>
  <si>
    <t>Подволоченское</t>
  </si>
  <si>
    <t>25646431</t>
  </si>
  <si>
    <t>Светлолобовское</t>
  </si>
  <si>
    <t>25646434</t>
  </si>
  <si>
    <t>Среднемуйское</t>
  </si>
  <si>
    <t>25646437</t>
  </si>
  <si>
    <t>25646000</t>
  </si>
  <si>
    <t>Усть-Удинское</t>
  </si>
  <si>
    <t>25646442</t>
  </si>
  <si>
    <t>Усть-Удинское городское поселение</t>
  </si>
  <si>
    <t>25646151</t>
  </si>
  <si>
    <t>Чичковское</t>
  </si>
  <si>
    <t>25646448</t>
  </si>
  <si>
    <t>Юголокское</t>
  </si>
  <si>
    <t>25646446</t>
  </si>
  <si>
    <t>Черемховский муниципальный район</t>
  </si>
  <si>
    <t>Алехинское</t>
  </si>
  <si>
    <t>25648402</t>
  </si>
  <si>
    <t>Бельское</t>
  </si>
  <si>
    <t>25648404</t>
  </si>
  <si>
    <t>Булайское</t>
  </si>
  <si>
    <t>25648405</t>
  </si>
  <si>
    <t>Голуметское</t>
  </si>
  <si>
    <t>25648407</t>
  </si>
  <si>
    <t>Зерновское</t>
  </si>
  <si>
    <t>25648410</t>
  </si>
  <si>
    <t>Каменно-Ангарское</t>
  </si>
  <si>
    <t>25648412</t>
  </si>
  <si>
    <t>Лоховское</t>
  </si>
  <si>
    <t>25648428</t>
  </si>
  <si>
    <t>Михайловское</t>
  </si>
  <si>
    <t>25648155</t>
  </si>
  <si>
    <t>Нижнеиретское</t>
  </si>
  <si>
    <t>25648416</t>
  </si>
  <si>
    <t>Новогромовское</t>
  </si>
  <si>
    <t>25648417</t>
  </si>
  <si>
    <t>Новостроевское</t>
  </si>
  <si>
    <t>25648418</t>
  </si>
  <si>
    <t>Онотское</t>
  </si>
  <si>
    <t>25648419</t>
  </si>
  <si>
    <t>Парфеновское</t>
  </si>
  <si>
    <t>25648422</t>
  </si>
  <si>
    <t>Саянское</t>
  </si>
  <si>
    <t>25648425</t>
  </si>
  <si>
    <t>Тальниковское</t>
  </si>
  <si>
    <t>25648431</t>
  </si>
  <si>
    <t>Тунгусское</t>
  </si>
  <si>
    <t>25648434</t>
  </si>
  <si>
    <t>Узколугское</t>
  </si>
  <si>
    <t>25648437</t>
  </si>
  <si>
    <t>25648000</t>
  </si>
  <si>
    <t>Черемховское</t>
  </si>
  <si>
    <t>25648443</t>
  </si>
  <si>
    <t>Чунский муниципальный район</t>
  </si>
  <si>
    <t>Балтуринское</t>
  </si>
  <si>
    <t>25650402</t>
  </si>
  <si>
    <t>Бунбуйское</t>
  </si>
  <si>
    <t>25650407</t>
  </si>
  <si>
    <t>Веселовское</t>
  </si>
  <si>
    <t>25650410</t>
  </si>
  <si>
    <t>25650414</t>
  </si>
  <si>
    <t>Лесогорское</t>
  </si>
  <si>
    <t>25650162</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</si>
  <si>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</si>
  <si>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</si>
  <si>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Мухинское</t>
  </si>
  <si>
    <t>25650416</t>
  </si>
  <si>
    <t>Новочунское</t>
  </si>
  <si>
    <t>25650419</t>
  </si>
  <si>
    <t>25650165</t>
  </si>
  <si>
    <t>Таргизское</t>
  </si>
  <si>
    <t>25650422</t>
  </si>
  <si>
    <t>Червянское</t>
  </si>
  <si>
    <t>25650425</t>
  </si>
  <si>
    <t>25650000</t>
  </si>
  <si>
    <t>Чунское</t>
  </si>
  <si>
    <t>25650151</t>
  </si>
  <si>
    <t>Шелеховский муниципальный район</t>
  </si>
  <si>
    <t>Баклашинское</t>
  </si>
  <si>
    <t>25655402</t>
  </si>
  <si>
    <t>Большелугское</t>
  </si>
  <si>
    <t>25655404</t>
  </si>
  <si>
    <t>Большелугское городское поселение</t>
  </si>
  <si>
    <t>25655153</t>
  </si>
  <si>
    <t>Олхинское</t>
  </si>
  <si>
    <t>25655407</t>
  </si>
  <si>
    <t>Подкаменское</t>
  </si>
  <si>
    <t>25655408</t>
  </si>
  <si>
    <t>Шаманское</t>
  </si>
  <si>
    <t>25655415</t>
  </si>
  <si>
    <t>25655000</t>
  </si>
  <si>
    <t>25655101</t>
  </si>
  <si>
    <t>Эхирит-Булагатский муниципальный район</t>
  </si>
  <si>
    <t>Алужинское</t>
  </si>
  <si>
    <t>25657401</t>
  </si>
  <si>
    <t>Ахинское</t>
  </si>
  <si>
    <t>25657402</t>
  </si>
  <si>
    <t>Гаханское</t>
  </si>
  <si>
    <t>25657413</t>
  </si>
  <si>
    <t>Захальское</t>
  </si>
  <si>
    <t>25657416</t>
  </si>
  <si>
    <t>Капсальское</t>
  </si>
  <si>
    <t>25657419</t>
  </si>
  <si>
    <t>Корсукское</t>
  </si>
  <si>
    <t>25657420</t>
  </si>
  <si>
    <t>Кулункунское</t>
  </si>
  <si>
    <t>25657422</t>
  </si>
  <si>
    <t>Ново-Николаевское</t>
  </si>
  <si>
    <t>25657432</t>
  </si>
  <si>
    <t>Олойское</t>
  </si>
  <si>
    <t>25657435</t>
  </si>
  <si>
    <t>Тугутуйское</t>
  </si>
  <si>
    <t>25657442</t>
  </si>
  <si>
    <t>Усть-Ордынское</t>
  </si>
  <si>
    <t>25657444</t>
  </si>
  <si>
    <t>Харазаргайское</t>
  </si>
  <si>
    <t>25657447</t>
  </si>
  <si>
    <t>Харатское</t>
  </si>
  <si>
    <t>25657448</t>
  </si>
  <si>
    <t>25657000</t>
  </si>
  <si>
    <t>город Братск</t>
  </si>
  <si>
    <t>25714000</t>
  </si>
  <si>
    <t>город Иркутск</t>
  </si>
  <si>
    <t>25701000</t>
  </si>
  <si>
    <t>город Саянск</t>
  </si>
  <si>
    <t>25726000</t>
  </si>
  <si>
    <t>город Свирск</t>
  </si>
  <si>
    <t>25746000</t>
  </si>
  <si>
    <t>город Тулун</t>
  </si>
  <si>
    <t>25732000</t>
  </si>
  <si>
    <t>город Усолье-Сибирское</t>
  </si>
  <si>
    <t>25736000</t>
  </si>
  <si>
    <t>город Усть-Илимск</t>
  </si>
  <si>
    <t>25738000</t>
  </si>
  <si>
    <t>город Черемхово</t>
  </si>
  <si>
    <t>25745000</t>
  </si>
  <si>
    <t>MR_LIST</t>
  </si>
  <si>
    <t>MO_LIST_1</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</si>
  <si>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</si>
  <si>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</si>
  <si>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</si>
  <si>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</si>
  <si>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</si>
  <si>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</si>
  <si>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</si>
  <si>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</si>
  <si>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</si>
  <si>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</si>
  <si>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</si>
  <si>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</si>
  <si>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</si>
  <si>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</si>
  <si>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</si>
  <si>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</si>
  <si>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</si>
  <si>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</si>
  <si>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</si>
  <si>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MO_LIST_21</t>
  </si>
  <si>
    <t>MO_LIST_22</t>
  </si>
  <si>
    <t>MO_LIST_23</t>
  </si>
  <si>
    <t>MO_LIST_24</t>
  </si>
  <si>
    <t>MO_LIST_25</t>
  </si>
  <si>
    <t>MO_LIST_26</t>
  </si>
  <si>
    <t>MO_LIST_27</t>
  </si>
  <si>
    <t>MO_LIST_28</t>
  </si>
  <si>
    <t>MO_LIST_29</t>
  </si>
  <si>
    <t>MO_LIST_30</t>
  </si>
  <si>
    <t>MO_LIST_31</t>
  </si>
  <si>
    <t>MO_LIST_32</t>
  </si>
  <si>
    <t>MO_LIST_33</t>
  </si>
  <si>
    <t>MO_LIST_34</t>
  </si>
  <si>
    <t>MO_LIST_35</t>
  </si>
  <si>
    <t>MO_LIST_36</t>
  </si>
  <si>
    <t>MO_LIST_37</t>
  </si>
  <si>
    <t>MO_LIST_38</t>
  </si>
  <si>
    <t>MO_LIST_39</t>
  </si>
  <si>
    <t>MO_LIST_40</t>
  </si>
  <si>
    <t>MO_LIST_41</t>
  </si>
  <si>
    <t>MO_LIST_42</t>
  </si>
  <si>
    <t>MO_LIST_43</t>
  </si>
  <si>
    <t>Бодайбинского муниципального образования Бодайбинского  района</t>
  </si>
  <si>
    <t>Иркутская область, г.Бодайбо,ул.П.Поручикова,41А</t>
  </si>
  <si>
    <t>+7(39561)56292</t>
  </si>
  <si>
    <t>umpts@irmail.ru</t>
  </si>
  <si>
    <t>Матвеев Петр Ярославович</t>
  </si>
  <si>
    <t>генеральный директор</t>
  </si>
  <si>
    <t>www.teplovodocanal-bdb.ru</t>
  </si>
  <si>
    <t>МУНИЦИПАЛЬНОЕ УНИТАРНОЕ ПРЕДПРИЯТИЕ "ТЕПЛОВОДОКАНАЛ"</t>
  </si>
  <si>
    <t>МУП "ТЕПЛОВОДОКАНАЛ"</t>
  </si>
  <si>
    <t>1023800734650</t>
  </si>
  <si>
    <t>Куклина Татьяна Витальевна</t>
  </si>
  <si>
    <t>Начальник отдела по экономике</t>
  </si>
  <si>
    <t>Начальник экономического отдела</t>
  </si>
  <si>
    <t>83956156288</t>
  </si>
  <si>
    <t>Об утверждении Схемы водоснабжения и водоотведения Бодайбинского муниципального образования на 2020-2035 годы</t>
  </si>
  <si>
    <t>769-п</t>
  </si>
  <si>
    <t>767-п</t>
  </si>
  <si>
    <t>828-п</t>
  </si>
  <si>
    <t>113-р от 02.05.2023</t>
  </si>
  <si>
    <t>83956152224 доп. 216</t>
  </si>
  <si>
    <t xml:space="preserve">Kuklina@adm-bodaibo.ru </t>
  </si>
  <si>
    <t>TARIFF_ID</t>
  </si>
  <si>
    <t>TARIFF_VID</t>
  </si>
  <si>
    <t>TARIFF_TIP</t>
  </si>
  <si>
    <t>TARIFF_VDET</t>
  </si>
  <si>
    <t>TARIFF_VTOV</t>
  </si>
  <si>
    <t>TARIFF_DOP</t>
  </si>
  <si>
    <t>TARIFF_MO_LIST</t>
  </si>
  <si>
    <t>ВО.38.26356490.0001</t>
  </si>
  <si>
    <t>&lt;нет шаблона&gt;</t>
  </si>
  <si>
    <t>ХВС.38.26356490.0001</t>
  </si>
  <si>
    <t>Приём сточных вод :: Очистка сточных вод :: Транспортировка сточных вод</t>
  </si>
  <si>
    <t>Производство (подъём / добыча) воды :: Очистка воды :: Транспортировка воды :: Сбыт (распределение) воды :: Подвоз воды</t>
  </si>
  <si>
    <t>Очистные сооружения</t>
  </si>
  <si>
    <t>Станция водоподготовки</t>
  </si>
  <si>
    <t>Сода каустическая</t>
  </si>
  <si>
    <t>Оплата услуг банка</t>
  </si>
  <si>
    <t>Хлор жидкий</t>
  </si>
  <si>
    <t>Сульфат алюминия</t>
  </si>
  <si>
    <t>Полиакриламид</t>
  </si>
  <si>
    <t>оплата услуг банка</t>
  </si>
  <si>
    <t>МУП "Тепловодоканал" :: 3802009268 :: 380201001</t>
  </si>
  <si>
    <t>Фонд оплаты труда основного производственного персонала</t>
  </si>
  <si>
    <t>Фонд оплаты труда ремонтного персонала</t>
  </si>
  <si>
    <t>Фонд оплаты труда административно-управленческого персонала</t>
  </si>
  <si>
    <t>По нижеприведенным основаниям.</t>
  </si>
  <si>
    <t>Принят по расчету предприятия на хозяйственно- бытовые нужды станции водоподготовки</t>
  </si>
  <si>
    <t>Долгосрочный параметр регулирования в соответствии с п.79 Основ ценообразования.</t>
  </si>
  <si>
    <t>Комплекс очистных сооружений</t>
  </si>
  <si>
    <t>https://portal.eias.ru/Portal/DownloadPage.aspx?type=12&amp;guid=f13837e4-86b8-4d8a-ac0e-017fee802c5a</t>
  </si>
  <si>
    <t>Канализационная насосная станция № 1</t>
  </si>
  <si>
    <t>Канализационная насосная станция № 2</t>
  </si>
  <si>
    <t>Бессрочное</t>
  </si>
  <si>
    <t>Канализационная насосная станция № 3</t>
  </si>
  <si>
    <t>Плавучая насосная станция "Роса"</t>
  </si>
  <si>
    <t>Насосная станция № 3</t>
  </si>
  <si>
    <t>Насосная станция № 4</t>
  </si>
  <si>
    <t>Насосная станция № 5</t>
  </si>
  <si>
    <t>Насосная станция II водоподъёма</t>
  </si>
  <si>
    <t>Первый пусковой комплекс объекта "Станция водоподготовки"</t>
  </si>
  <si>
    <t>Насосная станция № 6</t>
  </si>
  <si>
    <t>Предварительная очистка речной воды перед станцией водоподготовки в г. Бодайбо</t>
  </si>
  <si>
    <t>Об утверждении программы "Комплексное развитие систем комунальной инфраструктуры на территории  Бодайбинского муниципального образования" на 2020-2035 годы</t>
  </si>
  <si>
    <t>Согласно базовому варианту Прогноза социально-экономического развития РФ на 2024 год и на плановый период 2025 и 2026 годов, разработанному Минэкономразвития России в сентябре 2023 года (далее - Прогноз).</t>
  </si>
  <si>
    <t>Реагенты для лаборатории</t>
  </si>
  <si>
    <t>abramova-bdb@mail.ru</t>
  </si>
  <si>
    <t>Абрамов Александр Юрьевич</t>
  </si>
  <si>
    <t>Станция предварительной очистки воды</t>
  </si>
  <si>
    <t>https://portal.eias.ru/Portal/DownloadPage.aspx?type=12&amp;guid=1f5e27ae-71bc-45f1-b1fd-97cbaa86588b</t>
  </si>
  <si>
    <t>https://portal.eias.ru/Portal/DownloadPage.aspx?type=12&amp;guid=88826ca9-241b-47dd-a62e-f4c348abb520</t>
  </si>
  <si>
    <t>Источником водоснабжения города Бодайбо является вода из реки Витим. Тип водозабора – плавучая насосная станция (ПНС) «Роса», Водозаборное сооружение представляет собой понтон, с установленными на нем насосными агрегатами. В плавучей насосной станции установлено 4 насосных агрегата. Исходная вода проходит предварительную очистку на установке автоматических самоочищающихся сетчатых фильтров для удаления из воды грубых механических примесей. Далее вода транзитом через здание насосной II подъема подается на станцию водоподготовки. Вода перед подачей в станцию водоподготовки проходит первичное хлорирование для окисления органических примесей, содержащихся в исходной воде. Первичное хлорирование осуществляется подачей хлорной воды с помощью насоса-дозатора от хлораторной установки. Производительность станции водоподготовки 14 000 м³/сутки. После осветления на механических фильтрах вода направляется на существующую насосную станцию II подъема (НСII) для подачи в систему водоснабжения г. Бодайбо. Вторичное хлорирование осветленной воды производится перед насосами, расположенными в насосной станции 2-го подъема, хлорная вода подается для вторичного хлорирования и окончательного обеззараживания. Очищенная вода со станции водоподготовки насосами II подъема подается в водопроводную сеть по 3 ниткам . В насосной станции II подъема установлено 5 насосов . На водопроводной сети установлено 4 перекачивающих насосных станции: №3, №5, №6 и №4 и 2 накопительные емкости 1000 и 800 куб. м. Насосные станции №3, №5, №6 не автоматизированы, вся запорная арматура с ручным приводом. Протяженность водопроводных сетей 48 км.</t>
  </si>
  <si>
    <t>Система водоотведения города состоит из квартальных и уличных канализационных сетей, сборного городского коллектора, по которым отводятся бытовые сточные воды и далее поступают на очистные сооружения производительностью 2100 м³/сут.  На городском коллекторе находятся три перекачивающие насосные станции, из которых одна - КНС-1, не действует, находится в аварийном состоянии и нуждается в восстановлении.  Сточные воды из коллектора поступают на очистные сооружения, где после прохождения механической и биологической очистки сбрасываются в реку Витим.  Протяженность канализационных сетей 32,37 км.</t>
  </si>
  <si>
    <t>Определен в соответствии с п.4 главы II Приказ ФСТ России от 27.12.2013 N 1746-э  "Об утверждении Методических указаний по расчету регулируемых тарифов в сфере водоснабжения и водоотведения"  исходя из фактического объема отпуска воды за последний отчетный год и динамики отпуска воды за последние 3 года, в том числе с учетом прекращения подачи воды, а также изменения порядка определения количества поданной воды, включая переход от применения расчетных способов определения количества поданной воды к использованию приборов учета воды.</t>
  </si>
  <si>
    <t xml:space="preserve">В соответствии с п.43 Постановления Правительства РФ от 13.05.2013 N 406 (ред. от 28.03.2023) "О государственном регулировании тарифов в сфере водоснабжения и водоотведения"  исходя из сроков полезного использования, установленными Классификацией основных средств, включаемых в амортизационные группы,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
</t>
  </si>
  <si>
    <t>В соответствии с п.43 Постановления Правительства РФ от 13.05.2013 N 406 (ред. от 28.03.2023) "О государственном регулировании тарифов в сфере водоснабжения и водоотведения"  исходя из сроков полезного использования, установленными Классификацией основных средств, включаемых в амортизационные группы,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
постановлением Правительства Российской Федерации от 1 января 2002 г. N 1 "О Классификации основных средств, включаемых в амортизационные группы".</t>
  </si>
  <si>
    <t>Согласно п.17 главы IV  Методических указаний по расчету регулируемых тарифов в сфере водоснабжения и водоотведения  от 27.12.2013 N 1746-э</t>
  </si>
  <si>
    <t xml:space="preserve">Согласно п.17 главы IV Приказа ФСТ России от 27.12.2013 N 1746-э (ред. от 14.06.2023) "Об утверждении Методических указаний по расчету регулируемых тарифов в сфере водоснабжения и водоотведения" </t>
  </si>
  <si>
    <t>Приняты в расчет исходя из принятой численности и среднемесячной заработной платой</t>
  </si>
  <si>
    <t>Налоги и сборы с фонда оплаты труда приняты согласно нормам главы 34 НК РФ</t>
  </si>
  <si>
    <t>Налоги и сборы с фонда оплаты труда основного административно-управленческого персонала приняты согласно 34 главы НК РФ</t>
  </si>
  <si>
    <t>Приняты в расчет в соответствии с договорами аренды земельных участков от 29.11.2019 г. №№117,119,120</t>
  </si>
  <si>
    <t>Приняты в расчет в соответствии с договорами аренды земельных участков от 24.02.2009 г №№ 295,296,331, от 11.12.2017 г. № 42, от 29.11.2019 г № 118, от 17.04.2020 №132</t>
  </si>
  <si>
    <t>Принят в расчет тарифа в соответствии со ст.ст.375,382 Налогового кодекса РФ исходя из среднегодовой стоимости имущества и ставки налога 2,2 %</t>
  </si>
  <si>
    <t xml:space="preserve">Приняты в расчет тарифа на основании Водного кодекса Российской Федерации от 03.06.2006 N 74-ФЗ , договора водопользования от 22.11.2019 г. №38.18.03.02.003-Р-ДХИО -С-201904417100 </t>
  </si>
  <si>
    <t>Приняты в расчет тарифа на основании Постановления Правительства  РФ от 13.09.2016 г.№ 913 " О ставках платы за негативное воздействие на окружащую среду и дополнительных коэффициентов",исходя из ставки платы 835,63 руб. и объема отходов в соответствии с нормативами образования отходов и лимитов на их размещение по классам опасности</t>
  </si>
  <si>
    <t xml:space="preserve">Приняты в расчет тарифа на основании Постановления Правительства  РФ от 13.09.2016 г.№ 913 " О ставках платы за негативное воздействие на окружащую среду и дополнительных коэффициентов",исходя из массы сброса и ставок платы  за сбросы загрязняющих веществ в водные объекты,  объема отходов в соответствии с нормативами образования отходов и лимитов на их размещение по классам опасности и ставок  платы при размещении отходов
</t>
  </si>
  <si>
    <t xml:space="preserve">Приняты в расчет тарифа в соответствии с Приказом ФСТ России от 27.12.2013 N 1746-э  "Об утверждении Методических указаний по расчету регулируемых тарифов в сфере водоснабжения и водоотведения" </t>
  </si>
  <si>
    <t>Расходы определены в соответствии с требованиями Налогового кодекса РФ</t>
  </si>
  <si>
    <t>Согласно п.19 Приказа ФСТ России от 27.12.2013 N 1746-э "Об утверждении Методических указаний по расчету регулируемых тарифов в сфере водоснабжения и водоотведения"расходы определены исходя из расчетных экономически (технологически, технически) обоснованных объемов приобретаемых электрической энергии (мощности)и   расчетных цен (тарифов) на электрическую энергию (мощность) с применением фактических цен за 2022 год с учетом ИПЦ Минэкономразвития на 2023 год-108%,2024 г.-105,6%</t>
  </si>
  <si>
    <t>В соответствии с Приказом ФСТ России от 27.12.2013 N 1746-э  "Об утверждении Методических указаний по расчету регулируемых тарифов в сфере водоснабжения и водоотведения" включаются в неподконтрольные расходы</t>
  </si>
  <si>
    <t>В соответствии с расчетом потребляемого ресурса</t>
  </si>
  <si>
    <t>Из расчета объема и стоимости потребляемого ресурса</t>
  </si>
  <si>
    <t>Расчет объема потребляемого ресурса</t>
  </si>
  <si>
    <t>В размере установленном регулирующим органом</t>
  </si>
  <si>
    <t>Смета расходов по автотранспортному цеху, распределение по видам деятельности в зависимости от количества часов работы автотранспорта по объектам МУП "Тепловодоканал", свод начислений по подразделению " Автотранспортный участок" за 2022 год, обороты счета 23 за 2022 год, расшифровка к распределению сч. 23 ( гараж) за 2022 год.</t>
  </si>
  <si>
    <t>Отчет по проводкам по счету 20.01. за 2022 год, реестр ремонтных работ, выполненных в 2022 году,Акты технического обследования сетей, планируемые мероприятия по капитальному ремонту  объектов водоснабжения дефектные ведомости, локальные ресурсные расчеты на проведение капитального ремонта сетей водоснабжения на 2024 год по объектам:водопровод прот. 70 п.м от ТК 9-5 до ТК 9-6 Котельная МО-44 -294,3 т.руб.,водопровод прот.170 п.м. от ТК9-6 до ТК 9-7 котельная МО 44 -670,7 т.руб.,водопровод прот. 170 п.м от ТК 3-1 до ТК 3-2-2 по ул. 60 лет Октября, водопровод прот.155 пог.м. от ТК 3-21 ул. 60 лет Октября до ввода в здание №41 П.Поручикова-590,6 т.руб.,водопровод прот.100 п.м. от ТК 10-1 до ТК 10 котельная МК- 386,6 т.руб., водопровод прот.160 п.м от ТК 7-3-  котельная7,-485,3 тыс.руб., водовод от насосной станции №3 прот. 120 п.м -1 430,7 т.руб.</t>
  </si>
  <si>
    <t>Представлена смета цеховых  расходов на 2024 год с распределением по видам деятельности.Расходы приняты за вычетом расходов на оплату труда, отчислений на социальные нужды, принятых в расчет тарифа по разделу "Ремонтные расходы", проезда в отпуск ремонтных рабочих, принятых в расчет тарифа по статье иные производственные расходы. В обоснование фактических расходов представлены обороты счета 25, расшифровка к распределению  с.25 за 2022 год, свод начислений ФОТ по подразделению "Цеховые"</t>
  </si>
  <si>
    <t>Представлена смета цеховых  расходов на 2024 год с распределением по видам деятельности. Расходы приняты за вычетом расходов на оплату труда, отчислений на социальные нужды, принятых в расчет тарифа по разделу "Ремонтные расходы", проезда в отпуск ремонтных рабочих, принятых в расчет тарифа по статье иные производственные расходы.В обоснование фактических расходов представлены обороты счета 25, расшифровка к распределению  с.25 за 2022 год, свод начислений ФОТ по подразделению "Цеховые"</t>
  </si>
  <si>
    <t xml:space="preserve">п.17 главы IV Приказа ФСТ России от 27.12.2013 N 1746-э </t>
  </si>
  <si>
    <t xml:space="preserve">п.18 главы IV Приказа ФСТ России от 27.12.2013 N 1746-э </t>
  </si>
  <si>
    <t xml:space="preserve">п.23 главыIV Приказа ФСТ России от 27.12.2013 N 1746-э </t>
  </si>
  <si>
    <t xml:space="preserve">пп.2 п.23 главы IV Приказа ФСТ России от 27.12.2013 N 1746-э </t>
  </si>
  <si>
    <t xml:space="preserve">пп.1 п.23 главы IV Приказа ФСТ России от 27.12.2013 N 1746-э </t>
  </si>
  <si>
    <t xml:space="preserve">пп.2 п.23 главIV Приказа ФСТ России от 27.12.2013 N 1746-э </t>
  </si>
  <si>
    <t>По нижеприведенным основаниям</t>
  </si>
  <si>
    <t xml:space="preserve"> п.17 главы IV Приказа ФСТ России от 27.12.2013 N 1746-э </t>
  </si>
  <si>
    <t>Расчет административных расходов в разделе 14 заключения</t>
  </si>
  <si>
    <t xml:space="preserve"> п.17 главы IV  Методических указаний по расчету регулируемых тарифов в сфере водоснабжения и водоотведения  от 27.12.2013 N 1746-э</t>
  </si>
  <si>
    <t xml:space="preserve">  п.18 главы IV Приказа ФСТ России от 27.12.2013 N 1746-э </t>
  </si>
  <si>
    <t>Расходы на формирование резервов по сомнительным долгам (дебиторской задолженности) приняты  в размере  2 % НВВ, относимой на население  за предыдущий период регулирования. Анализ счетов 62,63 за 2022 год,расшифровка дебиторской задолженности по населению по состоянию на 01.01.2023 г., приказы, акты инвентаризации по списанию дебиторской задолженности.</t>
  </si>
  <si>
    <t xml:space="preserve"> п.30 главы IV Приказа ФСТ России от 27.12.2013 N 1746-э </t>
  </si>
  <si>
    <t>Расчет расходов на выплаты, предусмотренные коллективным договором ( материальная помощь к отпуску, в связи с утратой близких родственников,в связи с возникшими пожарами  и т.д.</t>
  </si>
  <si>
    <t>п.18 главы IV Приказа ФСТ России от 27.12.2013 N 1746-э</t>
  </si>
  <si>
    <t>п.86 главы IV Приказа ФСТ России от 27.12.2013 N 1746-э</t>
  </si>
  <si>
    <t>п.90 главыVII Приказа ФСТ России от 27.12.2013 N 1746-э</t>
  </si>
  <si>
    <t>Исключены в полном объеме, предусмотрены в произведенной корректировке НВВ в разделе 20 заключения</t>
  </si>
  <si>
    <t>пп.7 п.49 главы VI.I Приказа ФСТ России от 27.12.2013 N 1746-э</t>
  </si>
  <si>
    <t>п.18  главы IV Приказа ФСТ России от 27.12.2013 N 1746-э</t>
  </si>
  <si>
    <t>п.15  главы IV Приказа ФСТ России от 27.12.2013 N 1746-э</t>
  </si>
  <si>
    <t>Расчет в разделе 20 "Расчет показателей корректировки необходимой валовой выручки" настоящего заключения</t>
  </si>
  <si>
    <t>Расчет в разделе 10 " Амортизация основных средств и нематериальных активов" настоящего заключения</t>
  </si>
  <si>
    <t>Расчет в разделе 9 "Расходы на электрическую энергию"  настоящего заключения</t>
  </si>
  <si>
    <t>Расчеты в разделе 16 "Расшифровка по налогам и платежам" настоящего заключения</t>
  </si>
  <si>
    <t>Расчет в разделе 12  "Расходы на оплату товаров, работ(услуг) приобретаемых у других организаций" настоящего заключения</t>
  </si>
  <si>
    <t>Расчет в приложении 13 " Расчет фонда оплаты труда и отчислений на социальные нужды основного производственного персонала, в том числе налоги и сборы с фонда оплаты труда" настоящего заключения</t>
  </si>
  <si>
    <t>Учтены расходы на выплату заработной платы и отчислений на социальные нужды основного производственного персонала, фактически понесенных и документально подтвержденных за 2022 год, не учтенных в прошлом периоде регулирования</t>
  </si>
  <si>
    <t>Расчет в разделе 8 "Расходы на реагенты" настоящего заключения</t>
  </si>
  <si>
    <t>Из расчета объема и стоимости потребляемого ресурса, утвержденного приказом Службы по тарифам Иркутской области от 15.11.2023 г. № 79-357-спр</t>
  </si>
  <si>
    <t>Из расчета объема и стоимости потребляемого ресурса, утвержденного приказом Службы по тарифам Иркутской области от 15.11.2023 г. № 79-356-спр</t>
  </si>
  <si>
    <t>Расчет в разделе 7 "Баланс водоснабжения/водоотведения настоящего заключения</t>
  </si>
  <si>
    <t>Расчет расходов на обеспечение нормальных условий труда и мер по охране труда,обеспечение спецодеждой,средствами индивидуальной защиты, обороты счетов 10.01,10.10,10.11.  за 2022 год, расчет расходов на прохождение периодических медицинских осмотров основного и ремонтного персонала -786,7 т.руб.,. В обоснование расходов представлены договор с ООО " МЕДЕФ" №2023.167257 от 11.09.2023 г.,расшифровка фактических расходов на проезд в отпуск за 2022 год по участку "Водоснабжение"). Приняты расходы на проезд  основного и ремонтного персонала к месту проведения отпуска и обратно 1 раз в два года основного производственного персонала-400 т. руб. , ремонтного персонала- 64,4 тыс.руб., в предыдущем регулируемом периоде затраты приняты по статье "ФОТ".</t>
  </si>
  <si>
    <t>По вышеприведенным основаниям</t>
  </si>
  <si>
    <t>Расчет в приложении 7 "Баланс водоснабжения, водоотведения"</t>
  </si>
  <si>
    <t>Приняты расходы на: услуги  связи Ростелеком,МТС,Интернет Т2 Мобайл -29,0 тыс.руб.,услуги по обращению с ТКО-5,0 тыс.руб. (договор №1169232-2022/ТКО от 10.01.2022 г. ООО "РТ-НЭО Иркутск",расходы на объединенную аналитическую лабораторию: поверка оборудования-46,0 тыс.руб. (договор №68-03/88-23 от 27.01.2023 г.), аккредитация лаборатории и инспекционный контроль -276,1 тыс.руб. (договор №101-2021 от 20.07.2021 г.), проверка квалификации лаборатории -25,0 тыс.руб. (договор №15/2022г. от 12.01.2022 г.посредством МСИ (ФГУП "ВНИИМ им. Д.И.Менделева"), расходы на лабораторное исследование атмосферного воздуха, влажность,освещенность-8,0 тыс.руб. ( договор № ЛР 132-21 от 21.09.2021 г.</t>
  </si>
  <si>
    <t>Приняты расходы на осуществление контроля качества воды 1 раз в месяц (договор №168 от 20.01.2023 г.ФБУЗ "Центр гигиены и эпидемиологии в Иркутской области")</t>
  </si>
  <si>
    <t>Не приняты в расчет расходы на разработку методик проведения анализов в сумме 128,9 т.руб., обучение и повышение квалификации персонала-50,0 тыс.руб. в связи с отсутствием обоснования</t>
  </si>
  <si>
    <t>Исходя из показателей численности и среднемесячной заработной платы</t>
  </si>
  <si>
    <t>Исходя из расчета численности  и среднемесячной заработной платы</t>
  </si>
  <si>
    <t>Не заявлены Предприятием</t>
  </si>
  <si>
    <t>Представлены акты обследования объектов водоотведения, локальные ресурсные  сметные расчеты, приняты затраты  по расчету предприятия, что не превышает фактические расходы за 2022 год. Учтены расходы на выполнение работ по капитальному ремонту канализационных колодцев: перекресток А.Сергеева и пер. Строительный,3; 30 лет Победы,49; пер. Технический, Урицкого,72 (2 шт.); ул. П.Поручикова,4а,4б(2 шт.); ул. О.Кошевого,28;ул. П.Поручикова,24; ул. А.Сергеева5а,5б(2 шт.); ул. Ремесленная,55 (2 шт);П.Поручикова,11;пересечение ул.ул. О.Кошевого и К. Либкнехта; пер. Почтовый у здания АО "Витимэнергосбыт"; ул. К.Либкнехта,28;; ул. Стояновича,11  кафе "Пирамида"; ул. 30 лет Победы,21;ул.Мира,7;ул. Лыткинская въезд на территории котельной БМК; ул. Садовая,7;ул. Урицкого,63 (2 шт.);ул. Депутатская,3; ул. Урицкого,99; К.Либкнехта28;</t>
  </si>
  <si>
    <t>Приняты расходы на оплату услуг связи ПАО "Ростелеком", сотовая связь МТС,Теле,2, - 37,8 тыс.руб. услуг по сбору и вывозу ТКО (догвор с ООО "РТ-НЭО Иркутск"-10,8 тыс.руб.; услуги ведомственной охраны - 60,0тыс.руб ( договор № 038/2019 от 01.06.2019 г.; к.,обучение и повышение  квалификации-20,0 тыс.руб. , поверка оборудования-8 тыс.руб.</t>
  </si>
  <si>
    <t>Согласно п.19  главы  IV Методических указаний по расчету регулируемых тарифов в сфере водоснабжения и водоотведения  от 27.12.2013 N 1746-э и подпункту 10 пункта 49 Методических указаний неподконтрольные расходы включают в себя расходы на реагенты.  Расходы  определены исходя из фактического объема потребляемых реагентов и фактической стоимости за 2022 год, поддтвержденные бухгалтерской отчетностью с учетом ИПЦ  Минэкономразвития на 2023 г.-105,8 %,2024 год-107,2%</t>
  </si>
  <si>
    <t>Согласно п.19 Приказа ФСТ России от 27.12.2013 N 1746-э "Об утверждении Методических указаний по расчету регулируемых тарифов в сфере водоснабжения и водоотведения"расходы определены исходя из расчетных экономически (технологически, технически) обоснованных объемов приобретаемых электрической энергии (мощности) и   расчетных цен (тарифов) на электрическую энергию (мощность) с применением фактических цен за 2022 год с учетом ИПЦ Минэкономразвития на 2023 год-108%,2024 г.-105,6%</t>
  </si>
  <si>
    <t xml:space="preserve">Смета расходов по автотранспортному цеху, распределение по видам деятельности в зависимости от количества часов работы автотранспорта по объектам МУП "Тепловодоканал", свод начислений по подразделению " Автотранспортный участок" за 2022 год, обороты счета 23 за 2022 год, расшифровка к распределению сч. 23 ( гараж) за 2022 год. </t>
  </si>
  <si>
    <t>Представлена смета цеховых  расходов на 2024 год с распределением по видам деятельности.Расходы приняты за вычетом расходов на оплату труда, отчислений на социальные нужды, принятых в расчет тарифа по разделу "Ремонтные расходы", проезда в отпуск ремонтных рабочих, принятых в расчет тарифа по статье иные производственные расходы. В обоснование фактических расходов представлены обороты счета 25, расшифровка к распределению  счета 25 за 2022 год, свод начислений ФОТ по подразделению "Цеховые"</t>
  </si>
  <si>
    <t>Расчет потребности сырья и материалов, оборотно- сальдовая ведомость по счету 10 за 2022 год, приняты в расчет тарифа с учетом ИПЦ 105,8%,107,2%</t>
  </si>
  <si>
    <t>Расчет потребности ГСМ оборотно- сальдовая ведомость по счету 10 за 2022 год, приняты в расчет тарифа с учетом ИПЦ 105,8%,107,2%</t>
  </si>
  <si>
    <t>Расходы на осуществление контроля качества питьевой воды (договор  ФБГУЗ "Центр гигиены и эпидемиологии в Иркутской области" приняты с учетом ИПЦ  Минэкономразвития на 2023 г.-105,8 %,2024 год-107,2%</t>
  </si>
  <si>
    <t>Приняты по предложению предприятия,что не превышает   фактических расходов за 2022 год, поддтвержденных бухгалтерской отчетностью с учетом ИПЦ  Минэкономразвития на 2023 г.-105,8 %,2024 год-107,2%</t>
  </si>
  <si>
    <t>Приняты в расчет с учетом  фактических расходов за 2022 год, поддтвержденных бухгалтерской отчетностью с учетом ИПЦ  Минэкономразвития на 2023 г.-105,8 %,2024 год-107,2%</t>
  </si>
  <si>
    <t xml:space="preserve">В соответствии с п.52 Основ ценообразования при определении расходов на оплату труда, включаемых в необходимую валовую выручку, размер фонда оплаты труда определяется  с учетом отраслевых тарифных соглашений, коллективных договоров, заключенных регулируемой организацией, и плановым и (или) фактическим уровнем фонда оплаты труда, сложившимся за последний расчетный период регулирования в регулируемой организации и других регулируемых организациях, осуществляющих аналогичные виды регулируемой деятельности в сопоставимых условиях, а также с учетом прогнозного индекса потребительских цен. Предприятие не внесено в реестр ОССП, следовательно положения отраслевого тарифного соглашения не могут быть применены к тарифному регулированию в отношении Предприятия. Учитывая положения коллективного договора, положения об оплате труда,положение о премировании, учитывая размер среднемесячной заработной платы за 2022 год, увеличение с 1 января 2024 г. минимального размера оплаты труда, размер среднемесячной заработной платы  принят на уровне предложенном Предприятием
</t>
  </si>
  <si>
    <t>Приняты расходы на содержание служебного автотранспорта в доле, относящейся на общехозяйственные услуги по предложению предприятия -2203,7 тыс.руб.,что не превышает   фактических расходов за 2022 год, поддтвержденных бухгалтерской отчетностью с учетом ИПЦ  Минэкономразвития на 2023 г.-105,8 %,2024 год-107,2%,приняты  расходы на проезд к месту проведения отпуска и обратно административного персонала -216, тыс.руб.</t>
  </si>
  <si>
    <t>Расчет затрат  на обеспечение нормальных условий труда и мер по охране труда,обеспечение спецодеждой,средствами индивидуальной защиты, расчет расходов на прохождение периодических медицинских осмотров основного и ремонтного персонала-824,4 тыс.руб.,. В обоснование расходов представлен договор с ООО " МЕДЕФ" №2023.167257 от 11.09.2023 г.,расшифровка фактических расходов на проезд в отпуск за 2022 год по участку "Водоотведение"), обороты счетов 10,01,10.10,10.11.  за 2022 год, Приняты расходы на проезд  основного и ремонтного персонала к месту проведения отпуска и обратно 1 раз в два года -основного производственного персонала-420,4 тыс.руб., ремонтного персонала -59,1 тыс.руб., в предыдушем регулируемом периоде данный вид расходов был принят по статье "ФОТ".</t>
  </si>
  <si>
    <t>Смета расходов по ремонтно-строительному участку, распределение по видам деятельности , свод начислений по подразделению " Ремонтно-строительный участок" за 2022 год, обороты счета 23 за 2022 год, расшифровка к распределению сч. 23  за 2022 год, Расходы приняты в  размере предложенном предприятием</t>
  </si>
  <si>
    <t>Согласно п.17 главы IV  Методических указаний по расчету регулируемых тарифов в сфере водоснабжения и водоотведения  от 27.12.2013 N 1746-э, в соответствии с разделом 13 " Расходы на оплату труда и отчисления на социальные нужды проихводственного персонала, в том числе налоги и сборы с фонда оплаты труда</t>
  </si>
  <si>
    <t>Приняты расходы на содержание служебного автотранспорта с учетом    фактических расходов за 2022 год, поддтвержденных бухгалтерской отчетностью с учетом ИПЦ  Минэкономразвития на 2023 г.-105,8%,2024 год-107,2%, расходы на проезд к месту проведения отпуска и обратно административного персонала -177,2 тыс.руб.</t>
  </si>
  <si>
    <t>Приняты в расчет тарифа в соответствии с договором банковского счета №578 от 22.01.2003 г. на расчетно кассовое обслуживание со Сбербанком России, с учетом фактических расходов за 2022 год и применением ИПЦ 105,8 %,107,2%</t>
  </si>
  <si>
    <t>Приняты в расчет тарифа в соответствии с договором банковского счета №578 от 22.01.2003 г. на расчетно кассовое обслуживание со Сбербанком России, с учетом фактических расходов за 2022 год и применением ИПЦ 105,8%,107,2%</t>
  </si>
  <si>
    <t>Предприятием представлено распоряжение Министерства жилищной политики и энергетики Иркутской области  от 11.12.2023 г. №58-777-мр " Об утверждении нормативов потерь питьевой воды в централизованной системе водоснабжения при ее транспортировке для муниципального унитарного предприятия  "Тепловодоканал" на 2024-2028 годы" в соответствии с  Порядком установления нормативов потерь горячей, питьевой, технической воды в централизованных системах водоснабжения при ее производстве и транспортировке утвержден приказом Минстроя России от 28 октября 2022 года № 917/пр.</t>
  </si>
  <si>
    <t>Долгосрочный параметр регулирования</t>
  </si>
  <si>
    <t>Принятый органом регулирования размер тарифа</t>
  </si>
  <si>
    <t>Согласно п.19  главы  IV Методических указаний по расчету регулируемых тарифов в сфере водоснабжения и водоотведения  от 27.12.2013 N 1746-э и подпункту 10 пункта 49 Методических указаний неподконтрольные расходы включают в себя расходы на реагенты.Расходы  определены исходя из нормативных доз реагентов, среднесуточного расхода воды и  фактической стоимости за 2022 год, подтвержденных бухгалтерской отчетностью с учетом ИПЦ  Минэкономразвития на 2023 г.-105,8 %,2024 год-107,2%</t>
  </si>
  <si>
    <t>Принята в расчет с учетом  фактической среднесписочной численности согласно расшифровке к форме П-4 за 2022 год, штатного расписания</t>
  </si>
  <si>
    <t>-</t>
  </si>
  <si>
    <t>Иркутская область / 2024 / МУП "Тепловодоканал" (ИНН:3802009268, КПП:380201001) / ДПР: 2024-2028</t>
  </si>
  <si>
    <t>об установлении тарифов в сфере холодного водоснабжения / водоотведения методом индексации</t>
  </si>
  <si>
    <t>долгосрочного периода регулирования тарифов 2024-2028 гг.</t>
  </si>
  <si>
    <t>Наличие утверждённых ОИВ инвестиционных программ, действующих в течение 2022 года, для организации, оказывающей услуги холодного водоснабжения/водоотведения</t>
  </si>
  <si>
    <t>Наличие утверждённых ОИВ инвестиционных программ, действующих в течение 2024 года, для организации, оказывающей услуги холодного водоснабжения/водоотведения</t>
  </si>
  <si>
    <t>Наличие утверждённых ОИВ концессионных соглашений, действующих в течение 2024 года, для организации, оказывающей услуги холодного водоснабжения/водоотведения</t>
  </si>
  <si>
    <t>Заявление организации</t>
  </si>
  <si>
    <t>Тариф 1</t>
  </si>
  <si>
    <t>Тариф 1 (Водоотведение) - тариф на водоотведение</t>
  </si>
  <si>
    <t>Вид сточных вод</t>
  </si>
  <si>
    <t>Первый год долгосрочного периода регулирования, предложенный организацией</t>
  </si>
  <si>
    <t>Тариф 2</t>
  </si>
  <si>
    <t>Тариф 2 (Водоснабжение) - тариф на питьевую воду</t>
  </si>
  <si>
    <t>2022 год</t>
  </si>
  <si>
    <t>2023 год</t>
  </si>
  <si>
    <t>2024 год</t>
  </si>
  <si>
    <t>2022Принято органом регулирования</t>
  </si>
  <si>
    <t>2022Факт по данным организации</t>
  </si>
  <si>
    <t>2022Факт, принятый органом регулирования</t>
  </si>
  <si>
    <t>2022Комментарии</t>
  </si>
  <si>
    <t>2023Принято органом регулирования</t>
  </si>
  <si>
    <t>2024Предложение организации</t>
  </si>
  <si>
    <t>2024Принято органом регулирования</t>
  </si>
  <si>
    <t>2024% роста / снижения</t>
  </si>
  <si>
    <t>2024Отклонение (принято органом регулирования - заявлено организацией)</t>
  </si>
  <si>
    <t>2024Комментарии</t>
  </si>
  <si>
    <t>2025Предложение организации</t>
  </si>
  <si>
    <t>2025Принято органом регулирования</t>
  </si>
  <si>
    <t>2026Предложение организации</t>
  </si>
  <si>
    <t>2026Принято органом регулирования</t>
  </si>
  <si>
    <t>2027Предложение организации</t>
  </si>
  <si>
    <t>2027Принято органом регулирования</t>
  </si>
  <si>
    <t>2028Предложение организации</t>
  </si>
  <si>
    <t>2028Принято органом регулирования</t>
  </si>
  <si>
    <t>2029Предложение организации</t>
  </si>
  <si>
    <t>2029Принято органом регулирования</t>
  </si>
  <si>
    <t>2030Предложение организации</t>
  </si>
  <si>
    <t>2030Принято органом регулирования</t>
  </si>
  <si>
    <t>2031Предложение организации</t>
  </si>
  <si>
    <t>2031Принято органом регулирования</t>
  </si>
  <si>
    <t>2032Предложение организации</t>
  </si>
  <si>
    <t>2032Принято органом регулирования</t>
  </si>
  <si>
    <t>2033Предложение организации</t>
  </si>
  <si>
    <t>2033Принято органом регулирования</t>
  </si>
  <si>
    <t>2025 год</t>
  </si>
  <si>
    <t>2026 год</t>
  </si>
  <si>
    <t>2027 год</t>
  </si>
  <si>
    <t>2028 год</t>
  </si>
  <si>
    <t>2029 год</t>
  </si>
  <si>
    <t>2030 год</t>
  </si>
  <si>
    <t>2031 год</t>
  </si>
  <si>
    <t>2032 год</t>
  </si>
  <si>
    <t>2033 год</t>
  </si>
  <si>
    <t>7.1.1</t>
  </si>
  <si>
    <t>7.1.1.1</t>
  </si>
  <si>
    <t>7.1.1.2</t>
  </si>
  <si>
    <t>7.1.2</t>
  </si>
  <si>
    <t>7.1.2.1</t>
  </si>
  <si>
    <t>7.1.2.2</t>
  </si>
  <si>
    <t>7.2.1</t>
  </si>
  <si>
    <t>7.2.1.1</t>
  </si>
  <si>
    <t>7.2.1.2</t>
  </si>
  <si>
    <t>7.2.2</t>
  </si>
  <si>
    <t>7.2.2.1</t>
  </si>
  <si>
    <t>7.2.2.2</t>
  </si>
  <si>
    <t>7.3.1</t>
  </si>
  <si>
    <t>7.3.1.1</t>
  </si>
  <si>
    <t>7.3.1.2</t>
  </si>
  <si>
    <t>7.3.2</t>
  </si>
  <si>
    <t>7.3.2.1</t>
  </si>
  <si>
    <t>7.3.2.2</t>
  </si>
  <si>
    <t>5.1.1</t>
  </si>
  <si>
    <t>5.1.2</t>
  </si>
  <si>
    <t>ΔHBBKi-2</t>
  </si>
  <si>
    <t>ТВФi-2</t>
  </si>
  <si>
    <t>HBBФi-2</t>
  </si>
  <si>
    <t>ОРФi-2</t>
  </si>
  <si>
    <t>Н РФi-2</t>
  </si>
  <si>
    <t>РТФi-2</t>
  </si>
  <si>
    <t>АФi-2</t>
  </si>
  <si>
    <t>ПРi-2</t>
  </si>
  <si>
    <t>ПРГО Фi-2</t>
  </si>
  <si>
    <t>ΔИi-4</t>
  </si>
  <si>
    <t>ΔЦПi-4</t>
  </si>
  <si>
    <t>ΔРЕЗi-2</t>
  </si>
  <si>
    <t>ΔРЕЗ+i-2</t>
  </si>
  <si>
    <t>ΔРЕЗ-i-2</t>
  </si>
  <si>
    <t>ΔИi-2</t>
  </si>
  <si>
    <t>ΔЦПi-2</t>
  </si>
  <si>
    <t>2022отклонение факта по данным организации к факту принятому органом регулирования</t>
  </si>
  <si>
    <t>2024Отклонение, %</t>
  </si>
  <si>
    <t>2025Отклонение, %</t>
  </si>
  <si>
    <t>2026Отклонение, %</t>
  </si>
  <si>
    <t>2027Отклонение, %</t>
  </si>
  <si>
    <t>2028Отклонение, %</t>
  </si>
  <si>
    <t>2029Отклонение, %</t>
  </si>
  <si>
    <t>2030Отклонение, %</t>
  </si>
  <si>
    <t>2031Отклонение, %</t>
  </si>
  <si>
    <t>2032Отклонение, %</t>
  </si>
  <si>
    <t>2033Отклонение, %</t>
  </si>
  <si>
    <t>(должность)</t>
  </si>
  <si>
    <t>(ФИО)</t>
  </si>
  <si>
    <t>(подпись)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</si>
</sst>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quot;$&quot;#,##0_);[Red]\(&quot;$&quot;#,##0\)"/>
    <numFmt numFmtId="167" formatCode="_-* #,##0.00[$€-1]_-;\-* #,##0.00[$€-1]_-;_-* &quot;-&quot;??[$€-1]_-"/>
    <numFmt numFmtId="168" formatCode="#,##0.0"/>
    <numFmt numFmtId="169" formatCode="#,##0.000"/>
    <numFmt numFmtId="170" formatCode="#,##0.0000"/>
    <numFmt numFmtId="171" formatCode=";;;"/>
    <numFmt numFmtId="172" formatCode="0.000%"/>
  </numFmts>
  <fonts count="102">
    <font>
      <sz val="9"/>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9"/>
      <color indexed="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b/>
      <sz val="9"/>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b/>
      <sz val="14"/>
      <name val="Franklin Gothic Medium"/>
      <family val="2"/>
      <charset val="204"/>
    </font>
    <font>
      <b/>
      <sz val="9"/>
      <color indexed="22"/>
      <name val="Tahoma"/>
      <family val="2"/>
      <charset val="204"/>
    </font>
    <font>
      <sz val="9"/>
      <color indexed="10"/>
      <name val="Tahoma"/>
      <family val="2"/>
      <charset val="204"/>
    </font>
    <font>
      <sz val="9"/>
      <name val="Courier New"/>
      <family val="3"/>
      <charset val="204"/>
    </font>
    <font>
      <sz val="9"/>
      <color indexed="81"/>
      <name val="Tahoma"/>
      <family val="2"/>
      <charset val="204"/>
    </font>
    <font>
      <sz val="8"/>
      <name val="Tahoma"/>
      <family val="2"/>
      <charset val="204"/>
    </font>
    <font>
      <b/>
      <u/>
      <sz val="11"/>
      <color indexed="12"/>
      <name val="Tahoma"/>
      <family val="2"/>
      <charset val="204"/>
    </font>
    <font>
      <sz val="11"/>
      <color indexed="8"/>
      <name val="Tahoma"/>
      <family val="2"/>
      <charset val="204"/>
    </font>
    <font>
      <sz val="11"/>
      <color indexed="9"/>
      <name val="Tahoma"/>
      <family val="2"/>
      <charset val="204"/>
    </font>
    <font>
      <u/>
      <sz val="20"/>
      <color indexed="56"/>
      <name val="Tahoma"/>
      <family val="2"/>
      <charset val="204"/>
    </font>
    <font>
      <sz val="11"/>
      <name val="Tahoma"/>
      <family val="2"/>
      <charset val="204"/>
    </font>
    <font>
      <sz val="10"/>
      <color indexed="8"/>
      <name val="Tahoma"/>
      <family val="2"/>
      <charset val="204"/>
    </font>
    <font>
      <sz val="11"/>
      <color indexed="8"/>
      <name val="Marlett"/>
      <charset val="2"/>
    </font>
    <font>
      <b/>
      <sz val="10"/>
      <color indexed="8"/>
      <name val="Tahoma"/>
      <family val="2"/>
      <charset val="204"/>
    </font>
    <font>
      <sz val="9"/>
      <color indexed="11"/>
      <name val="Tahoma"/>
      <family val="2"/>
      <charset val="204"/>
    </font>
    <font>
      <u/>
      <sz val="9"/>
      <color indexed="62"/>
      <name val="Tahoma"/>
      <family val="2"/>
      <charset val="204"/>
    </font>
    <font>
      <u/>
      <sz val="9"/>
      <color indexed="12"/>
      <name val="Tahoma"/>
      <family val="2"/>
      <charset val="204"/>
    </font>
    <font>
      <sz val="10"/>
      <name val="Helv"/>
      <charset val="204"/>
    </font>
    <font>
      <sz val="8"/>
      <name val="Arial"/>
      <family val="2"/>
      <charset val="204"/>
    </font>
    <font>
      <u/>
      <sz val="9"/>
      <color indexed="18"/>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scheme val="minor"/>
    </font>
    <font>
      <u/>
      <sz val="9"/>
      <color theme="11"/>
      <name val="Tahoma"/>
      <family val="2"/>
      <charset val="204"/>
    </font>
    <font>
      <sz val="9"/>
      <color theme="1"/>
      <name val="Tahoma"/>
      <family val="2"/>
      <charset val="204"/>
    </font>
    <font>
      <sz val="11"/>
      <color theme="1"/>
      <name val="Calibri"/>
      <family val="2"/>
      <scheme val="minor"/>
    </font>
    <font>
      <b/>
      <sz val="8"/>
      <color theme="1"/>
      <name val="Tahoma"/>
      <family val="2"/>
      <charset val="204"/>
    </font>
    <font>
      <b/>
      <sz val="8"/>
      <name val="Tahoma"/>
      <family val="2"/>
      <charset val="204"/>
    </font>
    <font>
      <sz val="8"/>
      <color rgb="FF0070C0"/>
      <name val="Tahoma"/>
      <family val="2"/>
      <charset val="204"/>
    </font>
    <font>
      <b/>
      <sz val="8"/>
      <color rgb="FF0070C0"/>
      <name val="Tahoma"/>
      <family val="2"/>
      <charset val="204"/>
    </font>
    <font>
      <sz val="8"/>
      <color rgb="FFFF0000"/>
      <name val="Tahoma"/>
      <family val="2"/>
      <charset val="204"/>
    </font>
    <font>
      <sz val="8"/>
      <color theme="1"/>
      <name val="Tahoma"/>
      <family val="2"/>
      <charset val="204"/>
    </font>
    <font>
      <sz val="9"/>
      <color indexed="18"/>
      <name val="Tahoma"/>
      <family val="2"/>
      <charset val="204"/>
    </font>
    <font>
      <b/>
      <u/>
      <sz val="9"/>
      <color indexed="9"/>
      <name val="Tahoma"/>
      <family val="2"/>
      <charset val="204"/>
    </font>
    <font>
      <sz val="9"/>
      <color rgb="FF0070C0"/>
      <name val="Tahoma"/>
      <family val="2"/>
      <charset val="204"/>
    </font>
    <font>
      <b/>
      <sz val="10"/>
      <color indexed="22"/>
      <name val="Wingdings 2"/>
      <family val="1"/>
      <charset val="2"/>
    </font>
    <font>
      <b/>
      <sz val="9"/>
      <color indexed="60"/>
      <name val="Tahoma"/>
      <family val="2"/>
      <charset val="204"/>
    </font>
    <font>
      <sz val="11"/>
      <name val="Calibri"/>
      <family val="2"/>
      <charset val="204"/>
      <scheme val="minor"/>
    </font>
    <font>
      <sz val="9"/>
      <color rgb="FFFF0000"/>
      <name val="Tahoma"/>
      <family val="2"/>
      <charset val="204"/>
    </font>
    <font>
      <b/>
      <sz val="9"/>
      <color theme="1"/>
      <name val="Tahoma"/>
      <family val="2"/>
      <charset val="204"/>
    </font>
    <font>
      <b/>
      <sz val="9"/>
      <color theme="1"/>
      <name val="Calibri"/>
      <family val="2"/>
      <charset val="204"/>
      <scheme val="minor"/>
    </font>
    <font>
      <sz val="9"/>
      <color rgb="FF000000"/>
      <name val="Tahoma"/>
      <family val="2"/>
      <charset val="204"/>
    </font>
    <font>
      <b/>
      <sz val="9"/>
      <color rgb="FF000000"/>
      <name val="Tahoma"/>
      <family val="2"/>
      <charset val="204"/>
    </font>
    <font>
      <b/>
      <u/>
      <sz val="9"/>
      <color theme="1"/>
      <name val="Tahoma"/>
      <family val="2"/>
      <charset val="204"/>
    </font>
    <font>
      <vertAlign val="superscript"/>
      <sz val="9"/>
      <color theme="1"/>
      <name val="Tahoma"/>
      <family val="2"/>
      <charset val="204"/>
    </font>
    <font>
      <vertAlign val="subscript"/>
      <sz val="9"/>
      <color theme="1"/>
      <name val="Tahoma"/>
      <family val="2"/>
      <charset val="204"/>
    </font>
    <font>
      <sz val="8"/>
      <color indexed="9"/>
      <name val="Tahoma"/>
      <family val="2"/>
      <charset val="204"/>
    </font>
    <font>
      <sz val="8"/>
      <color indexed="53"/>
      <name val="Tahoma"/>
      <family val="2"/>
      <charset val="204"/>
    </font>
    <font>
      <sz val="8"/>
      <color theme="0"/>
      <name val="Tahoma"/>
      <family val="2"/>
      <charset val="204"/>
    </font>
    <font>
      <b/>
      <sz val="9"/>
      <color indexed="62"/>
      <name val="Tahoma"/>
      <family val="2"/>
      <charset val="204"/>
    </font>
    <font>
      <sz val="11"/>
      <color indexed="22"/>
      <name val="Wingdings 2"/>
      <family val="1"/>
      <charset val="2"/>
    </font>
    <font>
      <sz val="9"/>
      <color theme="0"/>
      <name val="Tahoma"/>
      <family val="2"/>
      <charset val="204"/>
    </font>
    <font>
      <sz val="9"/>
      <color theme="1"/>
      <name val="Calibri"/>
      <family val="2"/>
      <charset val="204"/>
      <scheme val="minor"/>
    </font>
    <font>
      <b/>
      <vertAlign val="superscript"/>
      <sz val="9"/>
      <color theme="1"/>
      <name val="Tahoma"/>
      <family val="2"/>
      <charset val="204"/>
    </font>
    <font>
      <b/>
      <vertAlign val="subscript"/>
      <sz val="9"/>
      <color theme="1"/>
      <name val="Tahoma"/>
      <family val="2"/>
      <charset val="204"/>
    </font>
    <font>
      <b/>
      <u/>
      <sz val="9"/>
      <color rgb="FFFF0000"/>
      <name val="Tahoma"/>
      <family val="2"/>
      <charset val="204"/>
    </font>
    <font>
      <sz val="9"/>
      <color theme="0" tint="-0.14999847407452621"/>
      <name val="Tahoma"/>
      <family val="2"/>
      <charset val="204"/>
    </font>
    <font>
      <b/>
      <sz val="9"/>
      <color theme="0"/>
      <name val="Tahoma"/>
      <family val="2"/>
      <charset val="204"/>
    </font>
    <font>
      <u/>
      <sz val="10"/>
      <color rgb="FF000080"/>
      <name val="Tahoma"/>
      <family val="2"/>
      <charset val="204"/>
    </font>
    <font>
      <i/>
      <sz val="9"/>
      <name val="Tahoma"/>
      <family val="2"/>
      <charset val="204"/>
    </font>
    <font>
      <u/>
      <sz val="9"/>
      <color rgb="FF000080"/>
      <name val="Tahoma"/>
      <family val="2"/>
      <charset val="204"/>
    </font>
    <font>
      <sz val="12"/>
      <color theme="1"/>
      <name val="Tahoma"/>
      <family val="2"/>
      <charset val="204"/>
    </font>
    <font>
      <b/>
      <u/>
      <sz val="9"/>
      <name val="Tahoma"/>
      <family val="2"/>
      <charset val="204"/>
    </font>
  </fonts>
  <fills count="52">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AD3"/>
        <bgColor indexed="64"/>
      </patternFill>
    </fill>
    <fill>
      <patternFill patternType="solid">
        <fgColor theme="0"/>
        <bgColor indexed="64"/>
      </patternFill>
    </fill>
    <fill>
      <patternFill patternType="solid">
        <fgColor theme="0" tint="-0.14999847407452621"/>
        <bgColor indexed="64"/>
      </patternFill>
    </fill>
    <fill>
      <patternFill patternType="solid">
        <fgColor indexed="30"/>
        <bgColor indexed="64"/>
      </patternFill>
    </fill>
    <fill>
      <patternFill patternType="solid">
        <fgColor indexed="13"/>
        <bgColor indexed="64"/>
      </patternFill>
    </fill>
    <fill>
      <patternFill patternType="solid">
        <fgColor indexed="10"/>
        <bgColor indexed="64"/>
      </patternFill>
    </fill>
    <fill>
      <patternFill patternType="lightDown">
        <fgColor indexed="22"/>
      </patternFill>
    </fill>
    <fill>
      <patternFill patternType="solid">
        <fgColor theme="4" tint="0.39997558519241921"/>
        <bgColor indexed="64"/>
      </patternFill>
    </fill>
    <fill>
      <patternFill patternType="solid">
        <fgColor rgb="FF80808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22"/>
      </bottom>
      <diagonal/>
    </border>
    <border>
      <left style="thin">
        <color indexed="55"/>
      </left>
      <right style="thin">
        <color indexed="55"/>
      </right>
      <top style="thin">
        <color indexed="55"/>
      </top>
      <bottom style="double">
        <color indexed="55"/>
      </bottom>
      <diagonal/>
    </border>
    <border>
      <left/>
      <right/>
      <top style="thin">
        <color indexed="23"/>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55"/>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249977111117893"/>
      </right>
      <top style="thin">
        <color theme="0" tint="-0.249977111117893"/>
      </top>
      <bottom style="thin">
        <color indexed="22"/>
      </bottom>
      <diagonal/>
    </border>
    <border>
      <left style="thin">
        <color theme="0" tint="-0.34998626667073579"/>
      </left>
      <right/>
      <top style="thin">
        <color theme="0" tint="-0.34998626667073579"/>
      </top>
      <bottom style="thin">
        <color indexed="22"/>
      </bottom>
      <diagonal/>
    </border>
    <border>
      <left/>
      <right/>
      <top style="thin">
        <color theme="0" tint="-0.34998626667073579"/>
      </top>
      <bottom style="thin">
        <color indexed="22"/>
      </bottom>
      <diagonal/>
    </border>
    <border>
      <left/>
      <right style="thin">
        <color theme="0" tint="-0.249977111117893"/>
      </right>
      <top style="thin">
        <color theme="0" tint="-0.34998626667073579"/>
      </top>
      <bottom style="thin">
        <color indexed="22"/>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theme="0" tint="-0.34998626667073579"/>
      </right>
      <top style="thin">
        <color theme="0" tint="-0.34998626667073579"/>
      </top>
      <bottom style="thin">
        <color indexed="22"/>
      </bottom>
      <diagonal/>
    </border>
    <border>
      <left style="thin">
        <color theme="0" tint="-0.249977111117893"/>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style="thin">
        <color theme="0" tint="-0.249977111117893"/>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double">
        <color indexed="55"/>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22"/>
      </top>
      <bottom/>
      <diagonal/>
    </border>
    <border>
      <left/>
      <right style="thin">
        <color theme="0" tint="-0.34998626667073579"/>
      </right>
      <top style="thin">
        <color indexed="22"/>
      </top>
      <bottom/>
      <diagonal/>
    </border>
    <border>
      <left style="thin">
        <color indexed="22"/>
      </left>
      <right/>
      <top style="thin">
        <color theme="0" tint="-0.249977111117893"/>
      </top>
      <bottom style="thin">
        <color theme="0" tint="-0.249977111117893"/>
      </bottom>
      <diagonal/>
    </border>
    <border>
      <left/>
      <right/>
      <top/>
      <bottom style="thin">
        <color indexed="64"/>
      </bottom>
      <diagonal/>
    </border>
  </borders>
  <cellStyleXfs count="116">
    <xf numFmtId="49" fontId="0" fillId="0" borderId="0" applyBorder="0">
      <alignment vertical="top"/>
    </xf>
    <xf numFmtId="0" fontId="6" fillId="0" borderId="0"/>
    <xf numFmtId="167" fontId="6" fillId="0" borderId="0"/>
    <xf numFmtId="0" fontId="43" fillId="0" borderId="0"/>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38" fontId="44" fillId="0" borderId="0">
      <alignment vertical="top"/>
    </xf>
    <xf numFmtId="0" fontId="23" fillId="0" borderId="1" applyNumberFormat="0" applyAlignment="0">
      <protection locked="0"/>
    </xf>
    <xf numFmtId="166" fontId="7" fillId="0" borderId="0" applyFont="0" applyFill="0" applyBorder="0" applyAlignment="0" applyProtection="0"/>
    <xf numFmtId="168" fontId="9" fillId="2" borderId="0">
      <protection locked="0"/>
    </xf>
    <xf numFmtId="0" fontId="20" fillId="0" borderId="0" applyFill="0" applyBorder="0" applyProtection="0">
      <alignment vertical="center"/>
    </xf>
    <xf numFmtId="169" fontId="9" fillId="2" borderId="0">
      <protection locked="0"/>
    </xf>
    <xf numFmtId="170" fontId="9" fillId="2" borderId="0">
      <protection locked="0"/>
    </xf>
    <xf numFmtId="0" fontId="21" fillId="0" borderId="0" applyNumberFormat="0" applyFill="0" applyBorder="0" applyAlignment="0" applyProtection="0">
      <alignment vertical="top"/>
      <protection locked="0"/>
    </xf>
    <xf numFmtId="0" fontId="23" fillId="3" borderId="1" applyNumberFormat="0" applyAlignment="0"/>
    <xf numFmtId="0" fontId="22" fillId="0" borderId="0" applyNumberFormat="0" applyFill="0" applyBorder="0" applyAlignment="0" applyProtection="0">
      <alignment vertical="top"/>
      <protection locked="0"/>
    </xf>
    <xf numFmtId="0" fontId="10" fillId="0" borderId="0" applyNumberFormat="0" applyFill="0" applyBorder="0" applyAlignment="0" applyProtection="0"/>
    <xf numFmtId="0" fontId="8" fillId="0" borderId="0"/>
    <xf numFmtId="0" fontId="20" fillId="0" borderId="0" applyFill="0" applyBorder="0" applyProtection="0">
      <alignment vertical="center"/>
    </xf>
    <xf numFmtId="0" fontId="20" fillId="0" borderId="0" applyFill="0" applyBorder="0" applyProtection="0">
      <alignment vertical="center"/>
    </xf>
    <xf numFmtId="49" fontId="36" fillId="4" borderId="2" applyNumberFormat="0">
      <alignment horizontal="center" vertical="center"/>
    </xf>
    <xf numFmtId="0" fontId="18" fillId="5" borderId="1" applyNumberFormat="0" applyAlignment="0" applyProtection="0"/>
    <xf numFmtId="0" fontId="99"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6" fillId="0" borderId="0" applyBorder="0">
      <alignment horizontal="center" vertical="center" wrapText="1"/>
    </xf>
    <xf numFmtId="0" fontId="11" fillId="0" borderId="3" applyBorder="0">
      <alignment horizontal="center" vertical="center" wrapText="1"/>
    </xf>
    <xf numFmtId="4" fontId="9" fillId="2" borderId="4" applyBorder="0">
      <alignment horizontal="right"/>
    </xf>
    <xf numFmtId="49" fontId="9" fillId="0" borderId="0" applyBorder="0">
      <alignment vertical="top"/>
    </xf>
    <xf numFmtId="0" fontId="40" fillId="6" borderId="0" applyNumberFormat="0" applyBorder="0" applyAlignment="0">
      <alignment horizontal="left" vertical="center"/>
    </xf>
    <xf numFmtId="0" fontId="5" fillId="0" borderId="0"/>
    <xf numFmtId="49" fontId="9" fillId="6" borderId="0" applyBorder="0">
      <alignment vertical="top"/>
    </xf>
    <xf numFmtId="49" fontId="9" fillId="6" borderId="0" applyBorder="0">
      <alignment vertical="top"/>
    </xf>
    <xf numFmtId="49" fontId="9" fillId="0" borderId="0" applyBorder="0">
      <alignment vertical="top"/>
    </xf>
    <xf numFmtId="49" fontId="9" fillId="0" borderId="0" applyBorder="0">
      <alignment vertical="top"/>
    </xf>
    <xf numFmtId="0" fontId="5" fillId="0" borderId="0"/>
    <xf numFmtId="49" fontId="9" fillId="0" borderId="0" applyBorder="0">
      <alignment vertical="top"/>
    </xf>
    <xf numFmtId="49" fontId="9" fillId="0" borderId="0" applyBorder="0">
      <alignment vertical="top"/>
    </xf>
    <xf numFmtId="0" fontId="9" fillId="0" borderId="0">
      <alignment horizontal="left" vertical="center"/>
    </xf>
    <xf numFmtId="0" fontId="25" fillId="0" borderId="0"/>
    <xf numFmtId="4" fontId="9" fillId="7" borderId="0" applyBorder="0">
      <alignment horizontal="right"/>
    </xf>
    <xf numFmtId="0" fontId="46" fillId="0" borderId="0" applyNumberFormat="0" applyFill="0" applyBorder="0" applyAlignment="0" applyProtection="0"/>
    <xf numFmtId="0" fontId="47" fillId="0" borderId="20" applyNumberFormat="0" applyFill="0" applyAlignment="0" applyProtection="0"/>
    <xf numFmtId="0" fontId="48" fillId="0" borderId="21"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0" applyNumberFormat="0" applyBorder="0" applyAlignment="0" applyProtection="0"/>
    <xf numFmtId="0" fontId="53" fillId="16" borderId="23" applyNumberFormat="0" applyAlignment="0" applyProtection="0"/>
    <xf numFmtId="0" fontId="54" fillId="16" borderId="24" applyNumberFormat="0" applyAlignment="0" applyProtection="0"/>
    <xf numFmtId="0" fontId="55" fillId="0" borderId="25" applyNumberFormat="0" applyFill="0" applyAlignment="0" applyProtection="0"/>
    <xf numFmtId="0" fontId="56" fillId="17" borderId="26" applyNumberFormat="0" applyAlignment="0" applyProtection="0"/>
    <xf numFmtId="0" fontId="57" fillId="0" borderId="0" applyNumberFormat="0" applyFill="0" applyBorder="0" applyAlignment="0" applyProtection="0"/>
    <xf numFmtId="0" fontId="9" fillId="18" borderId="27" applyNumberFormat="0" applyFont="0" applyAlignment="0" applyProtection="0"/>
    <xf numFmtId="0" fontId="58" fillId="0" borderId="0" applyNumberFormat="0" applyFill="0" applyBorder="0" applyAlignment="0" applyProtection="0"/>
    <xf numFmtId="0" fontId="59" fillId="0" borderId="28" applyNumberFormat="0" applyFill="0" applyAlignment="0" applyProtection="0"/>
    <xf numFmtId="0" fontId="60"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0" fillId="42" borderId="0" applyNumberFormat="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9" fontId="62" fillId="0" borderId="0" applyNumberFormat="0" applyFill="0" applyBorder="0" applyAlignment="0" applyProtection="0">
      <alignment vertical="top"/>
    </xf>
    <xf numFmtId="0" fontId="64" fillId="0" borderId="0"/>
    <xf numFmtId="0" fontId="4" fillId="0" borderId="0"/>
    <xf numFmtId="49" fontId="9" fillId="0" borderId="0" applyBorder="0">
      <alignment vertical="top"/>
    </xf>
    <xf numFmtId="49" fontId="45" fillId="0" borderId="0" applyNumberFormat="0" applyFill="0" applyBorder="0" applyAlignment="0" applyProtection="0">
      <alignment vertical="top"/>
    </xf>
    <xf numFmtId="0" fontId="4" fillId="0" borderId="0"/>
    <xf numFmtId="0" fontId="4" fillId="0" borderId="0"/>
    <xf numFmtId="0" fontId="4" fillId="0" borderId="0"/>
    <xf numFmtId="0" fontId="5" fillId="0" borderId="0"/>
    <xf numFmtId="0" fontId="5" fillId="0" borderId="0"/>
    <xf numFmtId="0" fontId="4" fillId="0" borderId="0"/>
    <xf numFmtId="0" fontId="64" fillId="0" borderId="0"/>
    <xf numFmtId="0" fontId="4" fillId="0" borderId="0"/>
    <xf numFmtId="0" fontId="5" fillId="0" borderId="0"/>
    <xf numFmtId="0" fontId="5" fillId="0" borderId="0" applyFill="0" applyBorder="0"/>
    <xf numFmtId="0" fontId="2" fillId="0" borderId="0"/>
    <xf numFmtId="0" fontId="1" fillId="0" borderId="0"/>
    <xf numFmtId="0" fontId="1" fillId="0" borderId="0"/>
    <xf numFmtId="0" fontId="1" fillId="0" borderId="0"/>
    <xf numFmtId="0" fontId="1" fillId="0" borderId="0"/>
  </cellStyleXfs>
  <cellXfs count="1324">
    <xf numFmtId="49" fontId="0" fillId="0" borderId="0" xfId="0">
      <alignment vertical="top"/>
    </xf>
    <xf numFmtId="49" fontId="17" fillId="0" borderId="0" xfId="0" applyFont="1" applyFill="1" applyBorder="1" applyAlignment="1" applyProtection="1">
      <alignment vertical="top"/>
    </xf>
    <xf numFmtId="49" fontId="9" fillId="0" borderId="0" xfId="0" applyFont="1" applyProtection="1">
      <alignment vertical="top"/>
    </xf>
    <xf numFmtId="0" fontId="15" fillId="0" borderId="0" xfId="0" applyNumberFormat="1" applyFont="1" applyFill="1" applyBorder="1" applyAlignment="1" applyProtection="1">
      <alignment vertical="top"/>
    </xf>
    <xf numFmtId="49" fontId="0" fillId="0" borderId="0" xfId="0" applyProtection="1">
      <alignment vertical="top"/>
    </xf>
    <xf numFmtId="49" fontId="15" fillId="0" borderId="0" xfId="0" applyFont="1" applyFill="1" applyBorder="1" applyAlignment="1" applyProtection="1">
      <alignment vertical="top"/>
    </xf>
    <xf numFmtId="49" fontId="9" fillId="7" borderId="4" xfId="0" applyFont="1" applyFill="1" applyBorder="1" applyAlignment="1" applyProtection="1">
      <alignment horizontal="center" vertical="top"/>
    </xf>
    <xf numFmtId="49" fontId="0" fillId="0" borderId="0" xfId="0" applyNumberFormat="1" applyProtection="1">
      <alignment vertical="top"/>
    </xf>
    <xf numFmtId="49" fontId="9" fillId="0" borderId="0" xfId="48" applyFont="1" applyAlignment="1" applyProtection="1">
      <alignment vertical="center" wrapText="1"/>
    </xf>
    <xf numFmtId="49" fontId="15" fillId="0" borderId="0" xfId="48" applyFont="1" applyAlignment="1" applyProtection="1">
      <alignment vertical="center"/>
    </xf>
    <xf numFmtId="0" fontId="9" fillId="0" borderId="0" xfId="46" applyFont="1" applyProtection="1"/>
    <xf numFmtId="0" fontId="9" fillId="0" borderId="0" xfId="46" applyFont="1"/>
    <xf numFmtId="49" fontId="9" fillId="0" borderId="0" xfId="45" applyFont="1" applyProtection="1">
      <alignment vertical="top"/>
    </xf>
    <xf numFmtId="49" fontId="9" fillId="0" borderId="0" xfId="45" applyProtection="1">
      <alignment vertical="top"/>
    </xf>
    <xf numFmtId="0" fontId="29" fillId="0" borderId="0" xfId="46" applyFont="1"/>
    <xf numFmtId="0" fontId="32" fillId="0" borderId="0" xfId="42" applyNumberFormat="1" applyFont="1" applyFill="1" applyAlignment="1" applyProtection="1">
      <alignment wrapText="1"/>
    </xf>
    <xf numFmtId="49" fontId="33" fillId="0" borderId="0" xfId="42" applyFont="1" applyFill="1" applyAlignment="1" applyProtection="1">
      <alignment wrapText="1"/>
    </xf>
    <xf numFmtId="49" fontId="33" fillId="0" borderId="0" xfId="42" applyFont="1" applyFill="1" applyAlignment="1" applyProtection="1">
      <alignment vertical="center" wrapText="1"/>
    </xf>
    <xf numFmtId="49" fontId="34" fillId="0" borderId="0" xfId="42" applyFont="1" applyFill="1" applyAlignment="1" applyProtection="1">
      <alignment wrapText="1"/>
    </xf>
    <xf numFmtId="0" fontId="24" fillId="0" borderId="0" xfId="42" applyNumberFormat="1" applyFont="1" applyFill="1" applyAlignment="1" applyProtection="1">
      <alignment horizontal="left" vertical="center" wrapText="1"/>
    </xf>
    <xf numFmtId="0" fontId="23" fillId="0" borderId="0" xfId="42" applyNumberFormat="1" applyFont="1" applyFill="1" applyAlignment="1" applyProtection="1">
      <alignment vertical="top"/>
    </xf>
    <xf numFmtId="49" fontId="35" fillId="0" borderId="0" xfId="42" applyFont="1" applyFill="1" applyBorder="1" applyAlignment="1" applyProtection="1">
      <alignment wrapText="1"/>
    </xf>
    <xf numFmtId="0" fontId="23" fillId="0" borderId="0" xfId="42" applyNumberFormat="1" applyFont="1" applyFill="1" applyAlignment="1" applyProtection="1">
      <alignment horizontal="left" vertical="top" wrapText="1"/>
    </xf>
    <xf numFmtId="49" fontId="9" fillId="0" borderId="0" xfId="42" applyFont="1" applyFill="1" applyAlignment="1" applyProtection="1">
      <alignment vertical="top" wrapText="1"/>
    </xf>
    <xf numFmtId="49" fontId="33" fillId="0" borderId="0" xfId="42" applyFont="1" applyFill="1" applyBorder="1" applyAlignment="1" applyProtection="1">
      <alignment wrapText="1"/>
    </xf>
    <xf numFmtId="49" fontId="37" fillId="0" borderId="0" xfId="42" applyFont="1" applyFill="1" applyBorder="1" applyAlignment="1" applyProtection="1">
      <alignment wrapText="1"/>
    </xf>
    <xf numFmtId="49" fontId="39" fillId="0" borderId="0" xfId="42" applyFont="1" applyFill="1" applyBorder="1" applyAlignment="1" applyProtection="1">
      <alignment horizontal="left" vertical="center" wrapText="1"/>
    </xf>
    <xf numFmtId="49" fontId="13" fillId="2" borderId="10" xfId="40" applyNumberFormat="1" applyFont="1" applyFill="1" applyBorder="1" applyAlignment="1" applyProtection="1">
      <alignment horizontal="center" vertical="center" wrapText="1"/>
    </xf>
    <xf numFmtId="49" fontId="37" fillId="9" borderId="0" xfId="42" applyFont="1" applyFill="1" applyBorder="1" applyAlignment="1">
      <alignment wrapText="1"/>
    </xf>
    <xf numFmtId="49" fontId="13" fillId="12" borderId="10" xfId="40" applyNumberFormat="1" applyFont="1" applyFill="1" applyBorder="1" applyAlignment="1" applyProtection="1">
      <alignment horizontal="center" vertical="center" wrapText="1"/>
    </xf>
    <xf numFmtId="49" fontId="13" fillId="7" borderId="10" xfId="40" applyNumberFormat="1" applyFont="1" applyFill="1" applyBorder="1" applyAlignment="1" applyProtection="1">
      <alignment horizontal="center" vertical="center" wrapText="1"/>
    </xf>
    <xf numFmtId="49" fontId="13" fillId="11" borderId="10" xfId="40" applyNumberFormat="1" applyFont="1" applyFill="1" applyBorder="1" applyAlignment="1" applyProtection="1">
      <alignment horizontal="center" vertical="center" wrapText="1"/>
    </xf>
    <xf numFmtId="0" fontId="23" fillId="0" borderId="0" xfId="23" applyFont="1" applyFill="1" applyBorder="1" applyAlignment="1" applyProtection="1">
      <alignment horizontal="left" vertical="top" wrapText="1"/>
    </xf>
    <xf numFmtId="0" fontId="23" fillId="0" borderId="0" xfId="23" applyFont="1" applyFill="1" applyBorder="1" applyAlignment="1" applyProtection="1">
      <alignment horizontal="right" vertical="top" wrapText="1"/>
    </xf>
    <xf numFmtId="49" fontId="37" fillId="0" borderId="0" xfId="42" applyFont="1" applyFill="1" applyBorder="1" applyAlignment="1" applyProtection="1">
      <alignment vertical="top" wrapText="1"/>
    </xf>
    <xf numFmtId="49" fontId="16" fillId="0" borderId="0" xfId="32" applyNumberFormat="1" applyFont="1" applyFill="1" applyBorder="1" applyAlignment="1" applyProtection="1">
      <alignment wrapText="1"/>
    </xf>
    <xf numFmtId="49" fontId="16" fillId="0" borderId="0" xfId="32" applyNumberFormat="1" applyFont="1" applyFill="1" applyBorder="1" applyAlignment="1" applyProtection="1">
      <alignment horizontal="left" wrapText="1"/>
    </xf>
    <xf numFmtId="49" fontId="37" fillId="0" borderId="0" xfId="42" applyFont="1" applyFill="1" applyBorder="1" applyAlignment="1" applyProtection="1">
      <alignment horizontal="right" wrapText="1"/>
    </xf>
    <xf numFmtId="0" fontId="9" fillId="0" borderId="12" xfId="46" applyFont="1" applyFill="1" applyBorder="1" applyAlignment="1" applyProtection="1">
      <alignment horizontal="center" vertical="center" wrapText="1"/>
    </xf>
    <xf numFmtId="0" fontId="15" fillId="0" borderId="0" xfId="46" applyFont="1" applyAlignment="1" applyProtection="1">
      <alignment horizontal="center" vertical="center" wrapText="1"/>
    </xf>
    <xf numFmtId="0" fontId="9" fillId="0" borderId="0" xfId="46" applyFont="1" applyAlignment="1" applyProtection="1">
      <alignment vertical="center" wrapText="1"/>
    </xf>
    <xf numFmtId="0" fontId="9" fillId="0" borderId="0" xfId="46" applyFont="1" applyAlignment="1" applyProtection="1">
      <alignment horizontal="left" vertical="center" wrapText="1"/>
    </xf>
    <xf numFmtId="49" fontId="9" fillId="0" borderId="0" xfId="44" applyNumberFormat="1" applyFont="1" applyProtection="1">
      <alignment vertical="top"/>
    </xf>
    <xf numFmtId="49" fontId="9" fillId="0" borderId="0" xfId="39" applyFont="1" applyProtection="1">
      <alignment vertical="top"/>
    </xf>
    <xf numFmtId="49" fontId="0" fillId="0" borderId="0" xfId="0" applyBorder="1" applyAlignment="1">
      <alignment horizontal="left" vertical="center" indent="1"/>
    </xf>
    <xf numFmtId="49" fontId="41" fillId="0" borderId="0" xfId="34" applyNumberFormat="1" applyFont="1" applyFill="1" applyBorder="1" applyAlignment="1" applyProtection="1">
      <alignment horizontal="left" vertical="center" wrapText="1" indent="1"/>
    </xf>
    <xf numFmtId="49" fontId="9" fillId="0" borderId="0" xfId="47">
      <alignment vertical="top"/>
    </xf>
    <xf numFmtId="0" fontId="5" fillId="0" borderId="0" xfId="41"/>
    <xf numFmtId="49" fontId="38" fillId="0" borderId="0" xfId="42" applyFont="1" applyFill="1" applyBorder="1" applyAlignment="1" applyProtection="1">
      <alignment vertical="center" wrapText="1"/>
    </xf>
    <xf numFmtId="49" fontId="38" fillId="0" borderId="0" xfId="42" applyFont="1" applyFill="1" applyBorder="1" applyAlignment="1" applyProtection="1">
      <alignment horizontal="center" vertical="center" wrapText="1"/>
    </xf>
    <xf numFmtId="49" fontId="9" fillId="0" borderId="0" xfId="42" applyFont="1" applyFill="1" applyBorder="1" applyAlignment="1" applyProtection="1">
      <alignment vertical="top" wrapText="1"/>
    </xf>
    <xf numFmtId="49" fontId="33" fillId="0" borderId="0" xfId="42" applyFont="1" applyFill="1" applyBorder="1" applyAlignment="1" applyProtection="1">
      <alignment vertical="center" wrapText="1"/>
    </xf>
    <xf numFmtId="49" fontId="37" fillId="0" borderId="13" xfId="42" applyFont="1" applyFill="1" applyBorder="1" applyAlignment="1" applyProtection="1">
      <alignment wrapText="1"/>
    </xf>
    <xf numFmtId="0" fontId="12" fillId="0" borderId="0" xfId="97" applyFont="1" applyAlignment="1">
      <alignment vertical="center"/>
    </xf>
    <xf numFmtId="0" fontId="67" fillId="0" borderId="0" xfId="97" applyFont="1" applyAlignment="1">
      <alignment vertical="center"/>
    </xf>
    <xf numFmtId="0" fontId="69" fillId="0" borderId="0" xfId="97" applyFont="1" applyAlignment="1">
      <alignment vertical="center"/>
    </xf>
    <xf numFmtId="49" fontId="12" fillId="0" borderId="30" xfId="97" applyNumberFormat="1" applyFont="1" applyBorder="1" applyAlignment="1">
      <alignment horizontal="right" vertical="center" wrapText="1" indent="1"/>
    </xf>
    <xf numFmtId="49" fontId="9" fillId="0" borderId="0" xfId="99" applyAlignment="1">
      <alignment vertical="center" wrapText="1"/>
    </xf>
    <xf numFmtId="49" fontId="9" fillId="0" borderId="0" xfId="99">
      <alignment vertical="top"/>
    </xf>
    <xf numFmtId="49" fontId="9" fillId="0" borderId="0" xfId="99" applyBorder="1" applyAlignment="1">
      <alignment vertical="center" wrapText="1"/>
    </xf>
    <xf numFmtId="49" fontId="15" fillId="0" borderId="0" xfId="99" applyFont="1" applyAlignment="1">
      <alignment vertical="center" wrapText="1"/>
    </xf>
    <xf numFmtId="49" fontId="72" fillId="0" borderId="0" xfId="99" applyFont="1" applyBorder="1" applyAlignment="1">
      <alignment vertical="center" wrapText="1"/>
    </xf>
    <xf numFmtId="49" fontId="27" fillId="0" borderId="0" xfId="99" applyFont="1" applyBorder="1" applyAlignment="1">
      <alignment horizontal="center" vertical="top" wrapText="1"/>
    </xf>
    <xf numFmtId="49" fontId="74" fillId="0" borderId="0" xfId="99" applyFont="1" applyBorder="1" applyAlignment="1">
      <alignment horizontal="center" vertical="top" wrapText="1"/>
    </xf>
    <xf numFmtId="49" fontId="9" fillId="0" borderId="42" xfId="99" applyBorder="1" applyAlignment="1">
      <alignment horizontal="center" vertical="center" wrapText="1"/>
    </xf>
    <xf numFmtId="49" fontId="9" fillId="11" borderId="43" xfId="99" applyFill="1" applyBorder="1" applyAlignment="1" applyProtection="1">
      <alignment horizontal="left" vertical="center" wrapText="1" indent="1"/>
      <protection locked="0"/>
    </xf>
    <xf numFmtId="49" fontId="9" fillId="0" borderId="0" xfId="99" applyAlignment="1">
      <alignment horizontal="left" vertical="center" wrapText="1"/>
    </xf>
    <xf numFmtId="0" fontId="63" fillId="0" borderId="0" xfId="98" applyFont="1"/>
    <xf numFmtId="49" fontId="9" fillId="0" borderId="30" xfId="49" applyNumberFormat="1" applyBorder="1" applyAlignment="1">
      <alignment horizontal="center" vertical="center"/>
    </xf>
    <xf numFmtId="0" fontId="77" fillId="0" borderId="0" xfId="98" applyFont="1"/>
    <xf numFmtId="0" fontId="9" fillId="0" borderId="0" xfId="98" applyFont="1"/>
    <xf numFmtId="0" fontId="63" fillId="0" borderId="0" xfId="103" applyFont="1"/>
    <xf numFmtId="0" fontId="63" fillId="0" borderId="0" xfId="97" applyFont="1"/>
    <xf numFmtId="0" fontId="63" fillId="0" borderId="0" xfId="103" applyFont="1" applyAlignment="1">
      <alignment horizontal="center"/>
    </xf>
    <xf numFmtId="0" fontId="9" fillId="0" borderId="30" xfId="97" applyFont="1" applyBorder="1" applyAlignment="1">
      <alignment horizontal="center" vertical="center"/>
    </xf>
    <xf numFmtId="0" fontId="63" fillId="44" borderId="30" xfId="97" applyFont="1" applyFill="1" applyBorder="1" applyAlignment="1">
      <alignment horizontal="left" vertical="center" wrapText="1"/>
    </xf>
    <xf numFmtId="0" fontId="63" fillId="0" borderId="30" xfId="97" applyFont="1" applyBorder="1" applyAlignment="1">
      <alignment horizontal="justify" vertical="center" wrapText="1"/>
    </xf>
    <xf numFmtId="0" fontId="63" fillId="0" borderId="30" xfId="97" applyFont="1" applyBorder="1" applyAlignment="1">
      <alignment horizontal="center" vertical="center"/>
    </xf>
    <xf numFmtId="0" fontId="63" fillId="0" borderId="30" xfId="97" applyFont="1" applyBorder="1" applyAlignment="1">
      <alignment horizontal="left" vertical="center" wrapText="1"/>
    </xf>
    <xf numFmtId="0" fontId="9" fillId="0" borderId="30" xfId="97" applyFont="1" applyBorder="1" applyAlignment="1">
      <alignment horizontal="left" vertical="center" wrapText="1"/>
    </xf>
    <xf numFmtId="0" fontId="63" fillId="0" borderId="30" xfId="97" applyFont="1" applyBorder="1" applyAlignment="1">
      <alignment horizontal="center" vertical="center" wrapText="1"/>
    </xf>
    <xf numFmtId="0" fontId="9" fillId="0" borderId="30" xfId="97" applyFont="1" applyBorder="1" applyAlignment="1">
      <alignment horizontal="justify" vertical="center" wrapText="1"/>
    </xf>
    <xf numFmtId="0" fontId="63" fillId="0" borderId="0" xfId="102" applyFont="1"/>
    <xf numFmtId="49" fontId="9" fillId="0" borderId="30" xfId="102" applyNumberFormat="1" applyFont="1" applyBorder="1" applyAlignment="1">
      <alignment horizontal="center" vertical="center"/>
    </xf>
    <xf numFmtId="0" fontId="9" fillId="0" borderId="0" xfId="97" applyFont="1"/>
    <xf numFmtId="0" fontId="63" fillId="0" borderId="0" xfId="97" applyFont="1" applyAlignment="1">
      <alignment wrapText="1"/>
    </xf>
    <xf numFmtId="4" fontId="9" fillId="2" borderId="30" xfId="102" applyNumberFormat="1" applyFont="1" applyFill="1" applyBorder="1" applyAlignment="1" applyProtection="1">
      <alignment horizontal="right" vertical="center"/>
      <protection locked="0"/>
    </xf>
    <xf numFmtId="4" fontId="9" fillId="43" borderId="30" xfId="102" applyNumberFormat="1" applyFont="1" applyFill="1" applyBorder="1" applyAlignment="1">
      <alignment horizontal="right" vertical="center"/>
    </xf>
    <xf numFmtId="0" fontId="63" fillId="0" borderId="0" xfId="102" applyFont="1" applyAlignment="1">
      <alignment vertical="center"/>
    </xf>
    <xf numFmtId="0" fontId="9" fillId="0" borderId="0" xfId="97" applyFont="1" applyAlignment="1">
      <alignment vertical="center"/>
    </xf>
    <xf numFmtId="0" fontId="63" fillId="0" borderId="0" xfId="102" applyFont="1" applyAlignment="1">
      <alignment vertical="center" wrapText="1"/>
    </xf>
    <xf numFmtId="49" fontId="9" fillId="9" borderId="30" xfId="102" applyNumberFormat="1" applyFont="1" applyFill="1" applyBorder="1" applyAlignment="1">
      <alignment horizontal="center" vertical="center" wrapText="1"/>
    </xf>
    <xf numFmtId="0" fontId="63" fillId="0" borderId="0" xfId="102" applyFont="1" applyAlignment="1">
      <alignment horizontal="center" vertical="center" wrapText="1"/>
    </xf>
    <xf numFmtId="0" fontId="9" fillId="0" borderId="0" xfId="105" applyFont="1"/>
    <xf numFmtId="0" fontId="9" fillId="0" borderId="0" xfId="105" applyFont="1" applyAlignment="1">
      <alignment horizontal="center"/>
    </xf>
    <xf numFmtId="0" fontId="11" fillId="0" borderId="0" xfId="105" applyFont="1"/>
    <xf numFmtId="0" fontId="63" fillId="0" borderId="0" xfId="102" applyFont="1" applyProtection="1">
      <protection hidden="1"/>
    </xf>
    <xf numFmtId="0" fontId="63" fillId="0" borderId="0" xfId="102" applyFont="1" applyAlignment="1" applyProtection="1">
      <alignment horizontal="center"/>
      <protection hidden="1"/>
    </xf>
    <xf numFmtId="0" fontId="12" fillId="0" borderId="0" xfId="105" applyFont="1"/>
    <xf numFmtId="0" fontId="66" fillId="0" borderId="0" xfId="105" applyFont="1"/>
    <xf numFmtId="0" fontId="63" fillId="0" borderId="0" xfId="106" applyFont="1"/>
    <xf numFmtId="0" fontId="63" fillId="0" borderId="0" xfId="107" applyFont="1" applyAlignment="1">
      <alignment horizontal="center" vertical="center" wrapText="1"/>
    </xf>
    <xf numFmtId="0" fontId="63" fillId="0" borderId="0" xfId="107" applyFont="1"/>
    <xf numFmtId="0" fontId="63" fillId="0" borderId="43" xfId="107" applyFont="1" applyBorder="1" applyAlignment="1">
      <alignment horizontal="center" vertical="center"/>
    </xf>
    <xf numFmtId="0" fontId="63" fillId="0" borderId="43" xfId="107" applyFont="1" applyBorder="1" applyAlignment="1">
      <alignment horizontal="right" vertical="center" wrapText="1"/>
    </xf>
    <xf numFmtId="0" fontId="78" fillId="0" borderId="43" xfId="107" applyFont="1" applyBorder="1" applyAlignment="1">
      <alignment horizontal="center" vertical="center"/>
    </xf>
    <xf numFmtId="0" fontId="70" fillId="0" borderId="0" xfId="106" applyFont="1" applyAlignment="1">
      <alignment horizontal="center" vertical="center"/>
    </xf>
    <xf numFmtId="0" fontId="70" fillId="0" borderId="0" xfId="106" applyFont="1" applyAlignment="1">
      <alignment vertical="center" wrapText="1"/>
    </xf>
    <xf numFmtId="0" fontId="70" fillId="0" borderId="0" xfId="106" applyFont="1" applyAlignment="1">
      <alignment vertical="center"/>
    </xf>
    <xf numFmtId="0" fontId="12" fillId="0" borderId="0" xfId="107" applyFont="1" applyAlignment="1">
      <alignment vertical="center"/>
    </xf>
    <xf numFmtId="0" fontId="65" fillId="0" borderId="0" xfId="106" applyFont="1" applyAlignment="1">
      <alignment horizontal="center" vertical="center" wrapText="1"/>
    </xf>
    <xf numFmtId="0" fontId="65" fillId="0" borderId="0" xfId="106" applyFont="1" applyAlignment="1">
      <alignment vertical="center" wrapText="1"/>
    </xf>
    <xf numFmtId="0" fontId="67" fillId="0" borderId="0" xfId="106" applyFont="1" applyAlignment="1">
      <alignment vertical="center"/>
    </xf>
    <xf numFmtId="0" fontId="65" fillId="0" borderId="0" xfId="106" applyFont="1" applyAlignment="1">
      <alignment vertical="center"/>
    </xf>
    <xf numFmtId="49" fontId="12" fillId="0" borderId="0" xfId="99" applyFont="1" applyAlignment="1">
      <alignment vertical="center" wrapText="1"/>
    </xf>
    <xf numFmtId="49" fontId="12" fillId="0" borderId="0" xfId="99" applyFont="1" applyAlignment="1">
      <alignment vertical="center"/>
    </xf>
    <xf numFmtId="49" fontId="85" fillId="46" borderId="0" xfId="99" applyFont="1" applyFill="1" applyAlignment="1">
      <alignment horizontal="center" vertical="center"/>
    </xf>
    <xf numFmtId="0" fontId="12" fillId="0" borderId="0" xfId="99" applyNumberFormat="1" applyFont="1" applyAlignment="1">
      <alignment vertical="center" wrapText="1"/>
    </xf>
    <xf numFmtId="0" fontId="70" fillId="0" borderId="0" xfId="106" applyFont="1"/>
    <xf numFmtId="0" fontId="12" fillId="47" borderId="0" xfId="99" applyNumberFormat="1" applyFont="1" applyFill="1" applyAlignment="1">
      <alignment horizontal="right" vertical="center"/>
    </xf>
    <xf numFmtId="0" fontId="12" fillId="47" borderId="0" xfId="99" applyNumberFormat="1" applyFont="1" applyFill="1" applyAlignment="1">
      <alignment horizontal="center" vertical="center"/>
    </xf>
    <xf numFmtId="49" fontId="85" fillId="46" borderId="0" xfId="106" applyNumberFormat="1" applyFont="1" applyFill="1" applyAlignment="1">
      <alignment horizontal="center" vertical="center"/>
    </xf>
    <xf numFmtId="0" fontId="70" fillId="47" borderId="0" xfId="106" applyFont="1" applyFill="1" applyAlignment="1">
      <alignment horizontal="right" vertical="center"/>
    </xf>
    <xf numFmtId="49" fontId="12" fillId="47" borderId="0" xfId="99" applyFont="1" applyFill="1" applyAlignment="1">
      <alignment vertical="center" wrapText="1"/>
    </xf>
    <xf numFmtId="49" fontId="70" fillId="0" borderId="0" xfId="106" applyNumberFormat="1" applyFont="1" applyAlignment="1">
      <alignment vertical="center" wrapText="1"/>
    </xf>
    <xf numFmtId="49" fontId="86" fillId="0" borderId="0" xfId="99" applyFont="1" applyAlignment="1">
      <alignment vertical="center"/>
    </xf>
    <xf numFmtId="49" fontId="86" fillId="47" borderId="0" xfId="99" applyFont="1" applyFill="1" applyAlignment="1">
      <alignment vertical="center" wrapText="1"/>
    </xf>
    <xf numFmtId="0" fontId="12" fillId="0" borderId="0" xfId="109" applyFont="1"/>
    <xf numFmtId="49" fontId="86" fillId="0" borderId="0" xfId="99" applyFont="1" applyAlignment="1">
      <alignment vertical="center" wrapText="1"/>
    </xf>
    <xf numFmtId="49" fontId="12" fillId="0" borderId="0" xfId="99" applyFont="1" applyAlignment="1">
      <alignment horizontal="center" vertical="center"/>
    </xf>
    <xf numFmtId="49" fontId="12" fillId="12" borderId="0" xfId="99" applyFont="1" applyFill="1" applyAlignment="1">
      <alignment vertical="center"/>
    </xf>
    <xf numFmtId="49" fontId="12" fillId="0" borderId="0" xfId="99" applyFont="1">
      <alignment vertical="top"/>
    </xf>
    <xf numFmtId="0" fontId="66" fillId="0" borderId="30" xfId="97" applyNumberFormat="1" applyFont="1" applyBorder="1" applyAlignment="1">
      <alignment horizontal="right" vertical="center" wrapText="1" indent="1"/>
    </xf>
    <xf numFmtId="49" fontId="70" fillId="7" borderId="30" xfId="98" applyNumberFormat="1" applyFont="1" applyFill="1" applyBorder="1" applyAlignment="1" applyProtection="1">
      <alignment horizontal="left" vertical="center" wrapText="1" indent="1"/>
    </xf>
    <xf numFmtId="0" fontId="12" fillId="47" borderId="0" xfId="99" applyNumberFormat="1" applyFont="1" applyFill="1" applyAlignment="1">
      <alignment horizontal="left" vertical="center"/>
    </xf>
    <xf numFmtId="0" fontId="70" fillId="11" borderId="30" xfId="98" applyNumberFormat="1" applyFont="1" applyFill="1" applyBorder="1" applyAlignment="1" applyProtection="1">
      <alignment horizontal="left" vertical="center" wrapText="1" indent="1"/>
      <protection locked="0"/>
    </xf>
    <xf numFmtId="0" fontId="12" fillId="0" borderId="30" xfId="97" applyNumberFormat="1" applyFont="1" applyBorder="1" applyAlignment="1">
      <alignment horizontal="right" vertical="center" wrapText="1" indent="1"/>
    </xf>
    <xf numFmtId="49" fontId="15" fillId="46" borderId="0" xfId="0" applyFont="1" applyFill="1" applyAlignment="1">
      <alignment horizontal="center" vertical="center"/>
    </xf>
    <xf numFmtId="14" fontId="70" fillId="11" borderId="30" xfId="98" applyNumberFormat="1" applyFont="1" applyFill="1" applyBorder="1" applyAlignment="1" applyProtection="1">
      <alignment horizontal="left" vertical="center" wrapText="1" indent="1"/>
      <protection locked="0"/>
    </xf>
    <xf numFmtId="49" fontId="11" fillId="50" borderId="0" xfId="0" applyFont="1" applyFill="1" applyBorder="1" applyAlignment="1" applyProtection="1">
      <alignment vertical="center"/>
    </xf>
    <xf numFmtId="49" fontId="17" fillId="50" borderId="0" xfId="0" applyFont="1" applyFill="1" applyBorder="1" applyAlignment="1" applyProtection="1">
      <alignment vertical="top"/>
    </xf>
    <xf numFmtId="0" fontId="15" fillId="50" borderId="0" xfId="0" applyNumberFormat="1" applyFont="1" applyFill="1" applyBorder="1" applyAlignment="1" applyProtection="1">
      <alignment vertical="top"/>
    </xf>
    <xf numFmtId="49" fontId="15" fillId="50" borderId="0" xfId="0" applyFont="1" applyFill="1" applyBorder="1" applyAlignment="1" applyProtection="1">
      <alignment vertical="top"/>
    </xf>
    <xf numFmtId="49" fontId="0" fillId="8" borderId="0" xfId="0" applyFont="1" applyFill="1" applyBorder="1" applyAlignment="1" applyProtection="1">
      <alignment vertical="top"/>
    </xf>
    <xf numFmtId="49" fontId="89" fillId="0" borderId="0" xfId="0" applyFont="1" applyAlignment="1">
      <alignment horizontal="center" vertical="center" wrapText="1"/>
    </xf>
    <xf numFmtId="0" fontId="9" fillId="0" borderId="30" xfId="97" applyFont="1" applyBorder="1" applyAlignment="1">
      <alignment horizontal="center" vertical="center" wrapText="1"/>
    </xf>
    <xf numFmtId="0" fontId="9" fillId="9" borderId="30" xfId="102" applyFont="1" applyFill="1" applyBorder="1" applyAlignment="1">
      <alignment horizontal="center" vertical="center" wrapText="1"/>
    </xf>
    <xf numFmtId="0" fontId="63" fillId="0" borderId="30" xfId="102" applyFont="1" applyBorder="1" applyAlignment="1">
      <alignment horizontal="center" vertical="center" wrapText="1"/>
    </xf>
    <xf numFmtId="0" fontId="63" fillId="0" borderId="43" xfId="107" applyFont="1" applyBorder="1" applyAlignment="1">
      <alignment horizontal="center" vertical="center" wrapText="1"/>
    </xf>
    <xf numFmtId="49" fontId="90" fillId="51" borderId="6" xfId="0" applyFont="1" applyFill="1" applyBorder="1" applyAlignment="1">
      <alignment horizontal="left" vertical="center" wrapText="1"/>
    </xf>
    <xf numFmtId="49" fontId="88" fillId="49" borderId="55" xfId="0" applyFont="1" applyFill="1" applyBorder="1" applyAlignment="1">
      <alignment horizontal="left" vertical="center" wrapText="1" indent="1"/>
    </xf>
    <xf numFmtId="49" fontId="88" fillId="49" borderId="56" xfId="0" applyFont="1" applyFill="1" applyBorder="1" applyAlignment="1">
      <alignment horizontal="left" vertical="center" wrapText="1" indent="1"/>
    </xf>
    <xf numFmtId="49" fontId="88" fillId="49" borderId="57" xfId="0" applyFont="1" applyFill="1" applyBorder="1" applyAlignment="1">
      <alignment horizontal="left" vertical="center" wrapText="1" indent="1"/>
    </xf>
    <xf numFmtId="49" fontId="88" fillId="49" borderId="56" xfId="0" applyFont="1" applyFill="1" applyBorder="1" applyAlignment="1">
      <alignment vertical="center" wrapText="1"/>
    </xf>
    <xf numFmtId="49" fontId="9" fillId="7" borderId="43" xfId="99" applyFill="1" applyBorder="1" applyAlignment="1" applyProtection="1">
      <alignment horizontal="left" vertical="center" wrapText="1" indent="1"/>
    </xf>
    <xf numFmtId="0" fontId="90" fillId="51" borderId="6" xfId="0" applyNumberFormat="1" applyFont="1" applyFill="1" applyBorder="1" applyAlignment="1">
      <alignment horizontal="left" vertical="center"/>
    </xf>
    <xf numFmtId="0" fontId="9" fillId="0" borderId="0" xfId="99" applyNumberFormat="1" applyFont="1" applyAlignment="1">
      <alignment vertical="center"/>
    </xf>
    <xf numFmtId="0" fontId="63" fillId="0" borderId="30" xfId="98" applyFont="1" applyFill="1" applyBorder="1" applyAlignment="1" applyProtection="1">
      <alignment horizontal="center" vertical="center" wrapText="1"/>
    </xf>
    <xf numFmtId="0" fontId="0" fillId="47" borderId="0" xfId="0" applyNumberFormat="1" applyFill="1" applyAlignment="1">
      <alignment horizontal="left" vertical="center"/>
    </xf>
    <xf numFmtId="49" fontId="9" fillId="0" borderId="33" xfId="98" applyNumberFormat="1" applyFont="1" applyBorder="1" applyAlignment="1">
      <alignment vertical="center" wrapText="1"/>
    </xf>
    <xf numFmtId="0" fontId="90" fillId="51" borderId="58" xfId="0" applyNumberFormat="1" applyFont="1" applyFill="1" applyBorder="1" applyAlignment="1">
      <alignment horizontal="left" vertical="center"/>
    </xf>
    <xf numFmtId="0" fontId="63" fillId="0" borderId="7" xfId="98" applyFont="1" applyBorder="1" applyAlignment="1">
      <alignment horizontal="center" vertical="center"/>
    </xf>
    <xf numFmtId="0" fontId="9" fillId="0" borderId="7" xfId="98" applyFont="1" applyBorder="1" applyAlignment="1">
      <alignment horizontal="center" vertical="center"/>
    </xf>
    <xf numFmtId="4" fontId="9" fillId="2" borderId="30" xfId="98" applyNumberFormat="1" applyFont="1" applyFill="1" applyBorder="1" applyAlignment="1" applyProtection="1">
      <alignment horizontal="right" vertical="center"/>
      <protection locked="0"/>
    </xf>
    <xf numFmtId="49" fontId="88" fillId="49" borderId="61" xfId="0" applyFont="1" applyFill="1" applyBorder="1" applyAlignment="1">
      <alignment horizontal="left" vertical="center" wrapText="1" indent="1"/>
    </xf>
    <xf numFmtId="3" fontId="9" fillId="2" borderId="30" xfId="98" applyNumberFormat="1" applyFont="1" applyFill="1" applyBorder="1" applyAlignment="1" applyProtection="1">
      <alignment horizontal="right" vertical="center"/>
      <protection locked="0"/>
    </xf>
    <xf numFmtId="3" fontId="9" fillId="2" borderId="30" xfId="49" applyNumberFormat="1" applyFill="1" applyBorder="1" applyAlignment="1" applyProtection="1">
      <alignment horizontal="right" vertical="center"/>
      <protection locked="0"/>
    </xf>
    <xf numFmtId="4" fontId="9" fillId="2" borderId="30" xfId="49" applyNumberFormat="1" applyFill="1" applyBorder="1" applyAlignment="1" applyProtection="1">
      <alignment horizontal="right" vertical="center"/>
      <protection locked="0"/>
    </xf>
    <xf numFmtId="49" fontId="9" fillId="2" borderId="7" xfId="98" applyNumberFormat="1" applyFont="1" applyFill="1" applyBorder="1" applyAlignment="1" applyProtection="1">
      <alignment horizontal="left" vertical="center" wrapText="1"/>
      <protection locked="0"/>
    </xf>
    <xf numFmtId="49" fontId="9" fillId="11" borderId="7" xfId="98" applyNumberFormat="1" applyFont="1" applyFill="1" applyBorder="1" applyAlignment="1" applyProtection="1">
      <alignment horizontal="left" vertical="center" wrapText="1"/>
      <protection locked="0"/>
    </xf>
    <xf numFmtId="0" fontId="9" fillId="11" borderId="7" xfId="98" applyNumberFormat="1" applyFont="1" applyFill="1" applyBorder="1" applyAlignment="1" applyProtection="1">
      <alignment vertical="center" wrapText="1"/>
      <protection locked="0"/>
    </xf>
    <xf numFmtId="0" fontId="63" fillId="0" borderId="30" xfId="102" applyFont="1" applyFill="1" applyBorder="1" applyAlignment="1" applyProtection="1">
      <alignment horizontal="center" vertical="center" wrapText="1"/>
    </xf>
    <xf numFmtId="0" fontId="9" fillId="0" borderId="30" xfId="97" applyFont="1" applyFill="1" applyBorder="1" applyAlignment="1" applyProtection="1">
      <alignment horizontal="center" vertical="center" wrapText="1"/>
    </xf>
    <xf numFmtId="0" fontId="9" fillId="0" borderId="30" xfId="102" applyFont="1" applyFill="1" applyBorder="1" applyAlignment="1" applyProtection="1">
      <alignment horizontal="center" vertical="center" wrapText="1"/>
    </xf>
    <xf numFmtId="0" fontId="13" fillId="0" borderId="30" xfId="97" applyFont="1" applyFill="1" applyBorder="1" applyAlignment="1" applyProtection="1">
      <alignment horizontal="center" vertical="center" wrapText="1"/>
    </xf>
    <xf numFmtId="4" fontId="9" fillId="7" borderId="30" xfId="102" applyNumberFormat="1" applyFont="1" applyFill="1" applyBorder="1" applyAlignment="1" applyProtection="1">
      <alignment horizontal="right" vertical="center"/>
    </xf>
    <xf numFmtId="0" fontId="9" fillId="0" borderId="30" xfId="97" applyFont="1" applyFill="1" applyBorder="1" applyAlignment="1" applyProtection="1">
      <alignment horizontal="center" vertical="center"/>
    </xf>
    <xf numFmtId="0" fontId="9" fillId="0" borderId="30" xfId="97" applyFont="1" applyFill="1" applyBorder="1" applyAlignment="1" applyProtection="1">
      <alignment horizontal="left" vertical="center" wrapText="1"/>
    </xf>
    <xf numFmtId="49" fontId="9" fillId="0" borderId="30" xfId="97" applyNumberFormat="1" applyFont="1" applyBorder="1" applyAlignment="1">
      <alignment horizontal="center" vertical="center"/>
    </xf>
    <xf numFmtId="0" fontId="9" fillId="0" borderId="30" xfId="97" applyFont="1" applyBorder="1" applyAlignment="1">
      <alignment horizontal="left" vertical="center" wrapText="1" indent="1"/>
    </xf>
    <xf numFmtId="0" fontId="79" fillId="0" borderId="9" xfId="102" applyFont="1" applyFill="1" applyBorder="1" applyAlignment="1" applyProtection="1">
      <alignment vertical="center"/>
    </xf>
    <xf numFmtId="0" fontId="79" fillId="0" borderId="9" xfId="102" applyFont="1" applyFill="1" applyBorder="1" applyAlignment="1" applyProtection="1"/>
    <xf numFmtId="0" fontId="78" fillId="0" borderId="9" xfId="102" applyFont="1" applyFill="1" applyBorder="1" applyAlignment="1">
      <alignment vertical="center" wrapText="1"/>
    </xf>
    <xf numFmtId="49" fontId="9" fillId="2" borderId="44" xfId="99" applyFill="1" applyBorder="1" applyAlignment="1" applyProtection="1">
      <alignment horizontal="left" vertical="center" wrapText="1" indent="1"/>
      <protection locked="0"/>
    </xf>
    <xf numFmtId="0" fontId="63" fillId="0" borderId="0" xfId="102" applyNumberFormat="1" applyFont="1" applyAlignment="1">
      <alignment vertical="center"/>
    </xf>
    <xf numFmtId="49" fontId="63" fillId="0" borderId="0" xfId="102" applyNumberFormat="1" applyFont="1" applyAlignment="1">
      <alignment vertical="center"/>
    </xf>
    <xf numFmtId="0" fontId="9" fillId="0" borderId="30" xfId="102" applyFont="1" applyBorder="1" applyAlignment="1">
      <alignment horizontal="center" vertical="center" wrapText="1"/>
    </xf>
    <xf numFmtId="0" fontId="63" fillId="0" borderId="30" xfId="102" applyFont="1" applyBorder="1" applyAlignment="1">
      <alignment horizontal="right" vertical="center" wrapText="1" indent="1"/>
    </xf>
    <xf numFmtId="49" fontId="9" fillId="8" borderId="0" xfId="0" applyFont="1" applyFill="1" applyBorder="1" applyAlignment="1" applyProtection="1">
      <alignment vertical="top"/>
    </xf>
    <xf numFmtId="49" fontId="9" fillId="0" borderId="0" xfId="0" applyFont="1" applyFill="1" applyBorder="1" applyAlignment="1" applyProtection="1">
      <alignment vertical="top"/>
    </xf>
    <xf numFmtId="0" fontId="63" fillId="0" borderId="30" xfId="102" applyFont="1" applyBorder="1" applyAlignment="1">
      <alignment horizontal="right" vertical="center" indent="1"/>
    </xf>
    <xf numFmtId="0" fontId="9" fillId="0" borderId="30" xfId="102" applyFont="1" applyFill="1" applyBorder="1" applyAlignment="1" applyProtection="1">
      <alignment horizontal="left" vertical="center" wrapText="1"/>
    </xf>
    <xf numFmtId="0" fontId="9" fillId="11" borderId="30" xfId="102" applyFont="1" applyFill="1" applyBorder="1" applyAlignment="1" applyProtection="1">
      <alignment horizontal="left" vertical="center" wrapText="1"/>
      <protection locked="0"/>
    </xf>
    <xf numFmtId="4" fontId="9" fillId="0" borderId="30" xfId="102" applyNumberFormat="1" applyFont="1" applyFill="1" applyBorder="1" applyAlignment="1" applyProtection="1">
      <alignment horizontal="right" vertical="center"/>
    </xf>
    <xf numFmtId="0" fontId="63" fillId="0" borderId="30" xfId="102" applyFont="1" applyFill="1" applyBorder="1" applyAlignment="1" applyProtection="1">
      <alignment vertical="center"/>
    </xf>
    <xf numFmtId="49" fontId="63" fillId="2" borderId="30" xfId="102" applyNumberFormat="1" applyFont="1" applyFill="1" applyBorder="1" applyAlignment="1" applyProtection="1">
      <alignment horizontal="left" vertical="center" wrapText="1"/>
      <protection locked="0"/>
    </xf>
    <xf numFmtId="0" fontId="9" fillId="0" borderId="0" xfId="97" applyFont="1" applyFill="1" applyBorder="1" applyAlignment="1" applyProtection="1">
      <alignment vertical="center"/>
    </xf>
    <xf numFmtId="49" fontId="78" fillId="0" borderId="50" xfId="102" applyNumberFormat="1" applyFont="1" applyFill="1" applyBorder="1" applyAlignment="1" applyProtection="1">
      <alignment horizontal="left" vertical="center" wrapText="1" indent="4"/>
    </xf>
    <xf numFmtId="49" fontId="78" fillId="0" borderId="0" xfId="102" applyNumberFormat="1" applyFont="1" applyFill="1" applyBorder="1" applyAlignment="1" applyProtection="1">
      <alignment horizontal="left" vertical="center" wrapText="1" indent="4"/>
    </xf>
    <xf numFmtId="49" fontId="78" fillId="0" borderId="9" xfId="102" applyNumberFormat="1" applyFont="1" applyFill="1" applyBorder="1" applyAlignment="1">
      <alignment horizontal="left" vertical="center" indent="1"/>
    </xf>
    <xf numFmtId="0" fontId="9" fillId="0" borderId="0" xfId="98" applyFont="1" applyFill="1" applyProtection="1"/>
    <xf numFmtId="49" fontId="89" fillId="0" borderId="0" xfId="0" applyFont="1" applyFill="1" applyAlignment="1" applyProtection="1">
      <alignment horizontal="center" vertical="center" wrapText="1"/>
    </xf>
    <xf numFmtId="0" fontId="9" fillId="0" borderId="0" xfId="98" applyFont="1" applyFill="1" applyBorder="1" applyAlignment="1" applyProtection="1">
      <alignment horizontal="center" vertical="center"/>
    </xf>
    <xf numFmtId="49" fontId="9" fillId="0" borderId="0" xfId="98" applyNumberFormat="1" applyFont="1" applyFill="1" applyBorder="1" applyAlignment="1" applyProtection="1">
      <alignment horizontal="left" vertical="center" wrapText="1"/>
    </xf>
    <xf numFmtId="0" fontId="9" fillId="0" borderId="0" xfId="98" applyNumberFormat="1" applyFont="1" applyFill="1" applyBorder="1" applyAlignment="1" applyProtection="1">
      <alignment vertical="center" wrapText="1"/>
    </xf>
    <xf numFmtId="0" fontId="9" fillId="0" borderId="0" xfId="98" applyNumberFormat="1" applyFont="1" applyFill="1" applyBorder="1" applyAlignment="1" applyProtection="1">
      <alignment horizontal="left" vertical="center" wrapText="1"/>
    </xf>
    <xf numFmtId="0" fontId="77" fillId="0" borderId="0" xfId="98" applyFont="1" applyFill="1" applyProtection="1"/>
    <xf numFmtId="0" fontId="11" fillId="9" borderId="30" xfId="102" applyFont="1" applyFill="1" applyBorder="1" applyAlignment="1">
      <alignment horizontal="center" vertical="center" wrapText="1"/>
    </xf>
    <xf numFmtId="49" fontId="78" fillId="0" borderId="9" xfId="102" applyNumberFormat="1" applyFont="1" applyFill="1" applyBorder="1" applyAlignment="1">
      <alignment vertical="center" wrapText="1"/>
    </xf>
    <xf numFmtId="0" fontId="9" fillId="9" borderId="30" xfId="102" applyNumberFormat="1" applyFont="1" applyFill="1" applyBorder="1" applyAlignment="1">
      <alignment horizontal="center" vertical="center" wrapText="1"/>
    </xf>
    <xf numFmtId="0" fontId="9" fillId="0" borderId="30" xfId="102" applyFont="1" applyFill="1" applyBorder="1" applyAlignment="1" applyProtection="1">
      <alignment horizontal="left" vertical="center" wrapText="1" indent="1"/>
    </xf>
    <xf numFmtId="0" fontId="9" fillId="11" borderId="30" xfId="102" applyNumberFormat="1" applyFont="1" applyFill="1" applyBorder="1" applyAlignment="1" applyProtection="1">
      <alignment horizontal="left" vertical="center" wrapText="1"/>
      <protection locked="0"/>
    </xf>
    <xf numFmtId="49" fontId="90" fillId="51" borderId="6" xfId="0" applyNumberFormat="1" applyFont="1" applyFill="1" applyBorder="1" applyAlignment="1">
      <alignment horizontal="left" vertical="center" wrapText="1"/>
    </xf>
    <xf numFmtId="0" fontId="9" fillId="0" borderId="0" xfId="105" applyFont="1" applyBorder="1"/>
    <xf numFmtId="49" fontId="78" fillId="0" borderId="9" xfId="102" applyNumberFormat="1" applyFont="1" applyFill="1" applyBorder="1" applyAlignment="1" applyProtection="1">
      <alignment vertical="center" wrapText="1"/>
    </xf>
    <xf numFmtId="0" fontId="4" fillId="0" borderId="9" xfId="102" applyFill="1" applyBorder="1" applyAlignment="1" applyProtection="1"/>
    <xf numFmtId="49" fontId="78" fillId="0" borderId="9" xfId="102" applyNumberFormat="1" applyFont="1" applyFill="1" applyBorder="1" applyAlignment="1" applyProtection="1">
      <alignment horizontal="center" vertical="center" wrapText="1"/>
    </xf>
    <xf numFmtId="49" fontId="90" fillId="51" borderId="8" xfId="0" applyFont="1" applyFill="1" applyBorder="1" applyAlignment="1">
      <alignment horizontal="left" vertical="center" wrapText="1"/>
    </xf>
    <xf numFmtId="0" fontId="11" fillId="0" borderId="7" xfId="105" applyFont="1" applyBorder="1" applyAlignment="1">
      <alignment horizontal="center" vertical="center"/>
    </xf>
    <xf numFmtId="0" fontId="11" fillId="0" borderId="7" xfId="105" applyFont="1" applyFill="1" applyBorder="1" applyAlignment="1" applyProtection="1">
      <alignment vertical="center" wrapText="1"/>
    </xf>
    <xf numFmtId="0" fontId="9" fillId="0" borderId="7" xfId="105" applyFont="1" applyFill="1" applyBorder="1" applyAlignment="1" applyProtection="1">
      <alignment horizontal="center" vertical="center"/>
    </xf>
    <xf numFmtId="4" fontId="11" fillId="43" borderId="7" xfId="105" applyNumberFormat="1" applyFont="1" applyFill="1" applyBorder="1" applyAlignment="1">
      <alignment horizontal="right" vertical="center"/>
    </xf>
    <xf numFmtId="0" fontId="9" fillId="0" borderId="7" xfId="105" applyFont="1" applyBorder="1" applyAlignment="1">
      <alignment horizontal="center" vertical="center"/>
    </xf>
    <xf numFmtId="0" fontId="9" fillId="0" borderId="7" xfId="105" applyFont="1" applyFill="1" applyBorder="1" applyAlignment="1" applyProtection="1">
      <alignment horizontal="left" vertical="center" wrapText="1" indent="1"/>
    </xf>
    <xf numFmtId="4" fontId="9" fillId="2" borderId="7" xfId="105" applyNumberFormat="1" applyFont="1" applyFill="1" applyBorder="1" applyAlignment="1" applyProtection="1">
      <alignment horizontal="right" vertical="center"/>
      <protection locked="0"/>
    </xf>
    <xf numFmtId="0" fontId="11" fillId="0" borderId="7" xfId="105" applyFont="1" applyFill="1" applyBorder="1" applyAlignment="1" applyProtection="1">
      <alignment horizontal="center" vertical="center"/>
    </xf>
    <xf numFmtId="4" fontId="11" fillId="0" borderId="7" xfId="105" applyNumberFormat="1" applyFont="1" applyFill="1" applyBorder="1" applyAlignment="1" applyProtection="1">
      <alignment horizontal="right" vertical="center"/>
    </xf>
    <xf numFmtId="0" fontId="4" fillId="0" borderId="9" xfId="102" applyFill="1" applyBorder="1" applyAlignment="1" applyProtection="1">
      <alignment vertical="center" wrapText="1"/>
    </xf>
    <xf numFmtId="49" fontId="11" fillId="0" borderId="7" xfId="102" applyNumberFormat="1" applyFont="1" applyBorder="1" applyAlignment="1">
      <alignment horizontal="center" vertical="center"/>
    </xf>
    <xf numFmtId="0" fontId="11" fillId="0" borderId="7" xfId="102" applyFont="1" applyFill="1" applyBorder="1" applyAlignment="1" applyProtection="1">
      <alignment horizontal="left" vertical="center" wrapText="1"/>
    </xf>
    <xf numFmtId="0" fontId="11" fillId="0" borderId="7" xfId="102" applyFont="1" applyFill="1" applyBorder="1" applyAlignment="1" applyProtection="1">
      <alignment horizontal="center" vertical="center"/>
    </xf>
    <xf numFmtId="49" fontId="9" fillId="0" borderId="7" xfId="102" applyNumberFormat="1" applyFont="1" applyBorder="1" applyAlignment="1">
      <alignment horizontal="center" vertical="center"/>
    </xf>
    <xf numFmtId="0" fontId="9" fillId="0" borderId="7" xfId="102" applyFont="1" applyFill="1" applyBorder="1" applyAlignment="1" applyProtection="1">
      <alignment horizontal="left" vertical="center" wrapText="1" indent="1"/>
    </xf>
    <xf numFmtId="0" fontId="9" fillId="0" borderId="7" xfId="102" applyFont="1" applyFill="1" applyBorder="1" applyAlignment="1" applyProtection="1">
      <alignment horizontal="center" vertical="center"/>
    </xf>
    <xf numFmtId="0" fontId="9" fillId="0" borderId="7" xfId="102" applyFont="1" applyBorder="1" applyAlignment="1">
      <alignment horizontal="left" vertical="center" wrapText="1" indent="2"/>
    </xf>
    <xf numFmtId="4" fontId="9" fillId="2" borderId="7" xfId="102" applyNumberFormat="1" applyFont="1" applyFill="1" applyBorder="1" applyAlignment="1" applyProtection="1">
      <alignment horizontal="right" vertical="center"/>
      <protection locked="0"/>
    </xf>
    <xf numFmtId="0" fontId="63" fillId="0" borderId="7" xfId="97" applyFont="1" applyBorder="1" applyAlignment="1">
      <alignment horizontal="left" indent="1"/>
    </xf>
    <xf numFmtId="0" fontId="9" fillId="0" borderId="7" xfId="102" applyFont="1" applyBorder="1" applyAlignment="1">
      <alignment horizontal="left" vertical="center" wrapText="1" indent="1"/>
    </xf>
    <xf numFmtId="0" fontId="90" fillId="51" borderId="5" xfId="0" applyNumberFormat="1" applyFont="1" applyFill="1" applyBorder="1" applyAlignment="1">
      <alignment horizontal="left" vertical="center"/>
    </xf>
    <xf numFmtId="0" fontId="4" fillId="0" borderId="9" xfId="102" applyFill="1" applyBorder="1" applyAlignment="1">
      <alignment vertical="center"/>
    </xf>
    <xf numFmtId="0" fontId="4" fillId="0" borderId="9" xfId="102" applyFill="1" applyBorder="1" applyAlignment="1"/>
    <xf numFmtId="49" fontId="12" fillId="0" borderId="0" xfId="105" applyNumberFormat="1" applyFont="1"/>
    <xf numFmtId="49" fontId="12" fillId="0" borderId="0" xfId="105" applyNumberFormat="1" applyFont="1" applyAlignment="1">
      <alignment horizontal="center"/>
    </xf>
    <xf numFmtId="0" fontId="90" fillId="51" borderId="8" xfId="0" applyNumberFormat="1" applyFont="1" applyFill="1" applyBorder="1" applyAlignment="1">
      <alignment horizontal="left" vertical="center"/>
    </xf>
    <xf numFmtId="0" fontId="9" fillId="0" borderId="7" xfId="105" applyFont="1" applyFill="1" applyBorder="1" applyAlignment="1" applyProtection="1"/>
    <xf numFmtId="49" fontId="9" fillId="0" borderId="7" xfId="105" applyNumberFormat="1" applyFont="1" applyBorder="1" applyAlignment="1">
      <alignment horizontal="center" vertical="center"/>
    </xf>
    <xf numFmtId="16" fontId="9" fillId="0" borderId="7" xfId="105" applyNumberFormat="1" applyFont="1" applyBorder="1" applyAlignment="1">
      <alignment horizontal="center" vertical="center"/>
    </xf>
    <xf numFmtId="0" fontId="9" fillId="0" borderId="7" xfId="105" applyFont="1" applyFill="1" applyBorder="1" applyAlignment="1" applyProtection="1">
      <alignment horizontal="left" vertical="center" wrapText="1" indent="2"/>
    </xf>
    <xf numFmtId="4" fontId="11" fillId="2" borderId="7" xfId="105" applyNumberFormat="1" applyFont="1" applyFill="1" applyBorder="1" applyAlignment="1" applyProtection="1">
      <alignment horizontal="right" vertical="center"/>
      <protection locked="0"/>
    </xf>
    <xf numFmtId="0" fontId="63" fillId="0" borderId="9" xfId="102" applyFont="1" applyFill="1" applyBorder="1" applyAlignment="1" applyProtection="1">
      <alignment vertical="center"/>
    </xf>
    <xf numFmtId="0" fontId="4" fillId="0" borderId="9" xfId="102" applyFill="1" applyBorder="1" applyAlignment="1" applyProtection="1">
      <alignment vertical="center"/>
    </xf>
    <xf numFmtId="0" fontId="63" fillId="0" borderId="7" xfId="102" applyFont="1" applyBorder="1" applyAlignment="1" applyProtection="1">
      <alignment horizontal="center"/>
      <protection hidden="1"/>
    </xf>
    <xf numFmtId="0" fontId="63" fillId="0" borderId="7" xfId="102" applyFont="1" applyFill="1" applyBorder="1" applyAlignment="1" applyProtection="1"/>
    <xf numFmtId="4" fontId="9" fillId="0" borderId="7" xfId="102" applyNumberFormat="1" applyFont="1" applyFill="1" applyBorder="1" applyAlignment="1" applyProtection="1">
      <alignment horizontal="center" vertical="center"/>
    </xf>
    <xf numFmtId="4" fontId="78" fillId="43" borderId="7" xfId="102" applyNumberFormat="1" applyFont="1" applyFill="1" applyBorder="1" applyAlignment="1">
      <alignment horizontal="right" vertical="center" wrapText="1"/>
    </xf>
    <xf numFmtId="4" fontId="9" fillId="2" borderId="7" xfId="104" applyNumberFormat="1" applyFont="1" applyFill="1" applyBorder="1" applyAlignment="1" applyProtection="1">
      <alignment horizontal="right" vertical="center" wrapText="1"/>
      <protection locked="0"/>
    </xf>
    <xf numFmtId="4" fontId="63" fillId="2" borderId="7" xfId="102" applyNumberFormat="1" applyFont="1" applyFill="1" applyBorder="1" applyAlignment="1" applyProtection="1">
      <alignment horizontal="right" vertical="center" wrapText="1"/>
      <protection locked="0"/>
    </xf>
    <xf numFmtId="4" fontId="63" fillId="2" borderId="7" xfId="102" applyNumberFormat="1" applyFont="1" applyFill="1" applyBorder="1" applyAlignment="1" applyProtection="1">
      <alignment horizontal="right"/>
      <protection locked="0"/>
    </xf>
    <xf numFmtId="49" fontId="88" fillId="49" borderId="5" xfId="0" applyFont="1" applyFill="1" applyBorder="1" applyAlignment="1">
      <alignment horizontal="left" vertical="center" wrapText="1" indent="1"/>
    </xf>
    <xf numFmtId="49" fontId="88" fillId="49" borderId="6" xfId="0" applyFont="1" applyFill="1" applyBorder="1" applyAlignment="1">
      <alignment horizontal="left" vertical="center" wrapText="1" indent="1"/>
    </xf>
    <xf numFmtId="49" fontId="88" fillId="49" borderId="8" xfId="0" applyFont="1" applyFill="1" applyBorder="1" applyAlignment="1">
      <alignment horizontal="left" vertical="center" wrapText="1" indent="1"/>
    </xf>
    <xf numFmtId="0" fontId="11" fillId="0" borderId="7" xfId="102" applyFont="1" applyBorder="1" applyAlignment="1">
      <alignment horizontal="center" vertical="center" wrapText="1"/>
    </xf>
    <xf numFmtId="4" fontId="63" fillId="7" borderId="7" xfId="102" applyNumberFormat="1" applyFont="1" applyFill="1" applyBorder="1" applyAlignment="1" applyProtection="1">
      <alignment horizontal="right"/>
    </xf>
    <xf numFmtId="49" fontId="9" fillId="11" borderId="7" xfId="102" applyNumberFormat="1" applyFont="1" applyFill="1" applyBorder="1" applyAlignment="1" applyProtection="1">
      <alignment horizontal="left" vertical="center" wrapText="1" indent="1"/>
      <protection locked="0"/>
    </xf>
    <xf numFmtId="49" fontId="63" fillId="0" borderId="0" xfId="102" applyNumberFormat="1" applyFont="1" applyAlignment="1">
      <alignment horizontal="left" vertical="center"/>
    </xf>
    <xf numFmtId="0" fontId="63" fillId="0" borderId="7" xfId="106" applyFont="1" applyBorder="1" applyAlignment="1">
      <alignment horizontal="center" vertical="center" wrapText="1"/>
    </xf>
    <xf numFmtId="0" fontId="63" fillId="0" borderId="9" xfId="106" applyFont="1" applyFill="1" applyBorder="1" applyAlignment="1">
      <alignment vertical="center" wrapText="1"/>
    </xf>
    <xf numFmtId="0" fontId="63" fillId="0" borderId="9" xfId="106" applyFont="1" applyFill="1" applyBorder="1" applyAlignment="1"/>
    <xf numFmtId="4" fontId="78" fillId="43" borderId="7" xfId="107" applyNumberFormat="1" applyFont="1" applyFill="1" applyBorder="1" applyAlignment="1">
      <alignment horizontal="right" vertical="center"/>
    </xf>
    <xf numFmtId="4" fontId="63" fillId="43" borderId="7" xfId="107" applyNumberFormat="1" applyFont="1" applyFill="1" applyBorder="1" applyAlignment="1">
      <alignment horizontal="right" vertical="center"/>
    </xf>
    <xf numFmtId="4" fontId="63" fillId="2" borderId="7" xfId="107" applyNumberFormat="1" applyFont="1" applyFill="1" applyBorder="1" applyAlignment="1" applyProtection="1">
      <alignment horizontal="right" vertical="center"/>
      <protection locked="0"/>
    </xf>
    <xf numFmtId="0" fontId="63" fillId="0" borderId="7" xfId="107" applyFont="1" applyFill="1" applyBorder="1" applyAlignment="1" applyProtection="1">
      <alignment horizontal="center" vertical="center"/>
    </xf>
    <xf numFmtId="0" fontId="78" fillId="0" borderId="7" xfId="107" applyFont="1" applyFill="1" applyBorder="1" applyAlignment="1" applyProtection="1">
      <alignment vertical="center" wrapText="1"/>
    </xf>
    <xf numFmtId="0" fontId="78" fillId="0" borderId="7" xfId="107" applyFont="1" applyFill="1" applyBorder="1" applyAlignment="1" applyProtection="1">
      <alignment horizontal="left" vertical="center" wrapText="1"/>
    </xf>
    <xf numFmtId="49" fontId="63" fillId="0" borderId="7" xfId="107" applyNumberFormat="1" applyFont="1" applyFill="1" applyBorder="1" applyAlignment="1" applyProtection="1">
      <alignment horizontal="center" vertical="center"/>
    </xf>
    <xf numFmtId="0" fontId="63" fillId="0" borderId="7" xfId="107" applyFont="1" applyFill="1" applyBorder="1" applyAlignment="1" applyProtection="1">
      <alignment horizontal="left" vertical="center" wrapText="1" indent="1"/>
    </xf>
    <xf numFmtId="0" fontId="63" fillId="0" borderId="7" xfId="107" applyFont="1" applyFill="1" applyBorder="1" applyAlignment="1" applyProtection="1">
      <alignment horizontal="left" vertical="center" wrapText="1" indent="2"/>
    </xf>
    <xf numFmtId="49" fontId="78" fillId="0" borderId="7" xfId="107" applyNumberFormat="1" applyFont="1" applyFill="1" applyBorder="1" applyAlignment="1" applyProtection="1">
      <alignment horizontal="center" vertical="center"/>
    </xf>
    <xf numFmtId="0" fontId="78" fillId="0" borderId="7" xfId="107" applyFont="1" applyFill="1" applyBorder="1" applyAlignment="1" applyProtection="1">
      <alignment horizontal="center" vertical="center"/>
    </xf>
    <xf numFmtId="0" fontId="78" fillId="0" borderId="0" xfId="107" applyFont="1"/>
    <xf numFmtId="0" fontId="90" fillId="51" borderId="15" xfId="0" applyNumberFormat="1" applyFont="1" applyFill="1" applyBorder="1" applyAlignment="1">
      <alignment horizontal="left" vertical="center"/>
    </xf>
    <xf numFmtId="0" fontId="90" fillId="51" borderId="11" xfId="0" applyNumberFormat="1" applyFont="1" applyFill="1" applyBorder="1" applyAlignment="1">
      <alignment horizontal="left" vertical="center"/>
    </xf>
    <xf numFmtId="49" fontId="9" fillId="0" borderId="7" xfId="107" applyNumberFormat="1" applyFont="1" applyBorder="1" applyAlignment="1">
      <alignment horizontal="center" vertical="center" wrapText="1"/>
    </xf>
    <xf numFmtId="49" fontId="9" fillId="0" borderId="7" xfId="107" applyNumberFormat="1" applyFont="1" applyBorder="1" applyAlignment="1">
      <alignment horizontal="left" vertical="center" wrapText="1"/>
    </xf>
    <xf numFmtId="0" fontId="13" fillId="0" borderId="7" xfId="107" applyFont="1" applyBorder="1" applyAlignment="1">
      <alignment horizontal="center" vertical="center" wrapText="1"/>
    </xf>
    <xf numFmtId="49" fontId="78" fillId="0" borderId="9" xfId="106" applyNumberFormat="1" applyFont="1" applyFill="1" applyBorder="1" applyAlignment="1" applyProtection="1">
      <alignment vertical="center" wrapText="1"/>
    </xf>
    <xf numFmtId="49" fontId="11" fillId="0" borderId="7" xfId="107" applyNumberFormat="1" applyFont="1" applyFill="1" applyBorder="1" applyAlignment="1" applyProtection="1">
      <alignment horizontal="left" vertical="center" wrapText="1"/>
    </xf>
    <xf numFmtId="49" fontId="11" fillId="0" borderId="7" xfId="107" applyNumberFormat="1" applyFont="1" applyFill="1" applyBorder="1" applyAlignment="1" applyProtection="1">
      <alignment horizontal="center" vertical="center" wrapText="1"/>
    </xf>
    <xf numFmtId="49" fontId="9" fillId="0" borderId="7" xfId="107" applyNumberFormat="1" applyFont="1" applyFill="1" applyBorder="1" applyAlignment="1" applyProtection="1">
      <alignment horizontal="left" vertical="center" wrapText="1"/>
    </xf>
    <xf numFmtId="49" fontId="9" fillId="0" borderId="7" xfId="107" applyNumberFormat="1" applyFont="1" applyFill="1" applyBorder="1" applyAlignment="1" applyProtection="1">
      <alignment horizontal="center" vertical="center" wrapText="1"/>
    </xf>
    <xf numFmtId="49" fontId="9" fillId="0" borderId="7" xfId="107" applyNumberFormat="1" applyFont="1" applyFill="1" applyBorder="1" applyAlignment="1" applyProtection="1">
      <alignment horizontal="left" vertical="center" wrapText="1" indent="1"/>
    </xf>
    <xf numFmtId="4" fontId="78" fillId="43" borderId="7" xfId="107" applyNumberFormat="1" applyFont="1" applyFill="1" applyBorder="1" applyAlignment="1">
      <alignment horizontal="right" vertical="center" wrapText="1"/>
    </xf>
    <xf numFmtId="4" fontId="19" fillId="43" borderId="7" xfId="107" applyNumberFormat="1" applyFont="1" applyFill="1" applyBorder="1" applyAlignment="1">
      <alignment horizontal="right" vertical="center" wrapText="1"/>
    </xf>
    <xf numFmtId="4" fontId="63" fillId="2" borderId="7" xfId="107" applyNumberFormat="1" applyFont="1" applyFill="1" applyBorder="1" applyAlignment="1" applyProtection="1">
      <alignment horizontal="right" vertical="center" wrapText="1"/>
      <protection locked="0"/>
    </xf>
    <xf numFmtId="4" fontId="13" fillId="2" borderId="7" xfId="107" applyNumberFormat="1" applyFont="1" applyFill="1" applyBorder="1" applyAlignment="1" applyProtection="1">
      <alignment horizontal="right" vertical="center" wrapText="1"/>
      <protection locked="0"/>
    </xf>
    <xf numFmtId="49" fontId="11" fillId="0" borderId="7" xfId="107" applyNumberFormat="1" applyFont="1" applyBorder="1" applyAlignment="1">
      <alignment horizontal="center" vertical="center" wrapText="1"/>
    </xf>
    <xf numFmtId="0" fontId="63" fillId="0" borderId="9" xfId="106" applyFont="1" applyFill="1" applyBorder="1" applyAlignment="1" applyProtection="1">
      <alignment vertical="center" wrapText="1"/>
    </xf>
    <xf numFmtId="0" fontId="4" fillId="0" borderId="9" xfId="106" applyFill="1" applyBorder="1" applyAlignment="1" applyProtection="1">
      <alignment wrapText="1"/>
    </xf>
    <xf numFmtId="4" fontId="4" fillId="2" borderId="7" xfId="106" applyNumberFormat="1" applyFill="1" applyBorder="1" applyAlignment="1" applyProtection="1">
      <alignment horizontal="right" vertical="center" wrapText="1"/>
      <protection locked="0"/>
    </xf>
    <xf numFmtId="0" fontId="63" fillId="0" borderId="9" xfId="106" applyFont="1" applyFill="1" applyBorder="1" applyAlignment="1" applyProtection="1">
      <alignment vertical="center"/>
    </xf>
    <xf numFmtId="0" fontId="63" fillId="0" borderId="9" xfId="106" applyFont="1" applyFill="1" applyBorder="1" applyAlignment="1" applyProtection="1"/>
    <xf numFmtId="4" fontId="13" fillId="43" borderId="43" xfId="107" applyNumberFormat="1" applyFont="1" applyFill="1" applyBorder="1" applyAlignment="1">
      <alignment horizontal="right" vertical="center" wrapText="1"/>
    </xf>
    <xf numFmtId="4" fontId="63" fillId="2" borderId="43" xfId="107" applyNumberFormat="1" applyFont="1" applyFill="1" applyBorder="1" applyAlignment="1" applyProtection="1">
      <alignment horizontal="right" vertical="center" wrapText="1"/>
      <protection locked="0"/>
    </xf>
    <xf numFmtId="0" fontId="78" fillId="0" borderId="43" xfId="107" applyFont="1" applyBorder="1" applyAlignment="1">
      <alignment vertical="center" wrapText="1"/>
    </xf>
    <xf numFmtId="0" fontId="63" fillId="0" borderId="43" xfId="108" applyFont="1" applyBorder="1" applyAlignment="1">
      <alignment horizontal="left" vertical="center" wrapText="1" indent="1"/>
    </xf>
    <xf numFmtId="0" fontId="63" fillId="44" borderId="43" xfId="107" applyFont="1" applyFill="1" applyBorder="1" applyAlignment="1">
      <alignment horizontal="left" vertical="center" wrapText="1" indent="2"/>
    </xf>
    <xf numFmtId="0" fontId="63" fillId="0" borderId="0" xfId="107" applyFont="1" applyAlignment="1">
      <alignment vertical="center"/>
    </xf>
    <xf numFmtId="49" fontId="63" fillId="0" borderId="43" xfId="107" applyNumberFormat="1" applyFont="1" applyBorder="1" applyAlignment="1">
      <alignment horizontal="center" vertical="center"/>
    </xf>
    <xf numFmtId="49" fontId="63" fillId="44" borderId="43" xfId="107" applyNumberFormat="1" applyFont="1" applyFill="1" applyBorder="1" applyAlignment="1">
      <alignment horizontal="center" vertical="center"/>
    </xf>
    <xf numFmtId="0" fontId="63" fillId="0" borderId="43" xfId="107" applyFont="1" applyBorder="1" applyAlignment="1">
      <alignment horizontal="left" vertical="center" wrapText="1" indent="1"/>
    </xf>
    <xf numFmtId="0" fontId="63" fillId="0" borderId="43" xfId="107" applyFont="1" applyBorder="1" applyAlignment="1">
      <alignment horizontal="left" vertical="center" wrapText="1" indent="2"/>
    </xf>
    <xf numFmtId="0" fontId="63" fillId="0" borderId="43" xfId="108" quotePrefix="1" applyFont="1" applyBorder="1" applyAlignment="1">
      <alignment horizontal="left" vertical="center" wrapText="1" indent="1"/>
    </xf>
    <xf numFmtId="0" fontId="63" fillId="0" borderId="43" xfId="107" applyFont="1" applyBorder="1" applyAlignment="1">
      <alignment horizontal="left" vertical="center" wrapText="1"/>
    </xf>
    <xf numFmtId="0" fontId="78" fillId="0" borderId="43" xfId="107" applyFont="1" applyBorder="1" applyAlignment="1">
      <alignment horizontal="center" vertical="center" wrapText="1"/>
    </xf>
    <xf numFmtId="4" fontId="19" fillId="43" borderId="43" xfId="107" applyNumberFormat="1" applyFont="1" applyFill="1" applyBorder="1" applyAlignment="1">
      <alignment horizontal="right" vertical="center" wrapText="1"/>
    </xf>
    <xf numFmtId="0" fontId="78" fillId="44" borderId="43" xfId="107" applyFont="1" applyFill="1" applyBorder="1" applyAlignment="1">
      <alignment horizontal="center" vertical="center" wrapText="1"/>
    </xf>
    <xf numFmtId="4" fontId="78" fillId="2" borderId="43" xfId="107" applyNumberFormat="1" applyFont="1" applyFill="1" applyBorder="1" applyAlignment="1" applyProtection="1">
      <alignment horizontal="right" vertical="center" wrapText="1"/>
      <protection locked="0"/>
    </xf>
    <xf numFmtId="49" fontId="65" fillId="0" borderId="9" xfId="106" applyNumberFormat="1" applyFont="1" applyFill="1" applyBorder="1" applyAlignment="1" applyProtection="1">
      <alignment vertical="center"/>
    </xf>
    <xf numFmtId="0" fontId="90" fillId="51" borderId="29" xfId="0" applyNumberFormat="1" applyFont="1" applyFill="1" applyBorder="1" applyAlignment="1">
      <alignment horizontal="left" vertical="center"/>
    </xf>
    <xf numFmtId="0" fontId="90" fillId="51" borderId="0" xfId="0" applyNumberFormat="1" applyFont="1" applyFill="1" applyBorder="1" applyAlignment="1">
      <alignment horizontal="left" vertical="center"/>
    </xf>
    <xf numFmtId="49" fontId="12" fillId="0" borderId="0" xfId="97" applyNumberFormat="1" applyFont="1" applyAlignment="1">
      <alignment vertical="center"/>
    </xf>
    <xf numFmtId="0" fontId="63" fillId="0" borderId="0" xfId="106" applyFont="1" applyAlignment="1">
      <alignment horizontal="left" vertical="center" wrapText="1"/>
    </xf>
    <xf numFmtId="0" fontId="63" fillId="0" borderId="0" xfId="106" applyFont="1" applyAlignment="1">
      <alignment vertical="center"/>
    </xf>
    <xf numFmtId="0" fontId="9" fillId="0" borderId="0" xfId="107" applyFont="1" applyAlignment="1">
      <alignment vertical="center"/>
    </xf>
    <xf numFmtId="0" fontId="63" fillId="0" borderId="0" xfId="106" applyFont="1" applyAlignment="1">
      <alignment vertical="center" wrapText="1"/>
    </xf>
    <xf numFmtId="0" fontId="63" fillId="0" borderId="0" xfId="106" applyFont="1" applyAlignment="1">
      <alignment horizontal="center" vertical="center" wrapText="1"/>
    </xf>
    <xf numFmtId="0" fontId="63" fillId="0" borderId="47" xfId="106" applyFont="1" applyBorder="1" applyAlignment="1">
      <alignment horizontal="center" vertical="center" wrapText="1"/>
    </xf>
    <xf numFmtId="4" fontId="63" fillId="2" borderId="43" xfId="106" applyNumberFormat="1" applyFont="1" applyFill="1" applyBorder="1" applyAlignment="1" applyProtection="1">
      <alignment horizontal="right" vertical="center"/>
      <protection locked="0"/>
    </xf>
    <xf numFmtId="0" fontId="78" fillId="0" borderId="9" xfId="106" applyFont="1" applyFill="1" applyBorder="1" applyAlignment="1">
      <alignment horizontal="left" vertical="center" indent="1"/>
    </xf>
    <xf numFmtId="0" fontId="63" fillId="0" borderId="9" xfId="106" applyFont="1" applyFill="1" applyBorder="1"/>
    <xf numFmtId="0" fontId="63" fillId="0" borderId="7" xfId="106" applyFont="1" applyBorder="1" applyAlignment="1">
      <alignment horizontal="left" vertical="center" wrapText="1"/>
    </xf>
    <xf numFmtId="0" fontId="65" fillId="7" borderId="30" xfId="98" applyNumberFormat="1" applyFont="1" applyFill="1" applyBorder="1" applyAlignment="1" applyProtection="1">
      <alignment horizontal="left" vertical="center" wrapText="1" indent="1"/>
    </xf>
    <xf numFmtId="4" fontId="9" fillId="7" borderId="7" xfId="102" applyNumberFormat="1" applyFont="1" applyFill="1" applyBorder="1" applyAlignment="1" applyProtection="1">
      <alignment horizontal="right" vertical="center"/>
    </xf>
    <xf numFmtId="0" fontId="67" fillId="0" borderId="0" xfId="97" applyFont="1" applyFill="1" applyAlignment="1" applyProtection="1">
      <alignment vertical="center"/>
    </xf>
    <xf numFmtId="0" fontId="87" fillId="0" borderId="0" xfId="97" applyFont="1" applyFill="1" applyAlignment="1" applyProtection="1">
      <alignment vertical="center"/>
    </xf>
    <xf numFmtId="49" fontId="12" fillId="48" borderId="0" xfId="99" applyFont="1" applyFill="1" applyAlignment="1" applyProtection="1">
      <alignment vertical="center" wrapText="1"/>
      <protection locked="0"/>
    </xf>
    <xf numFmtId="49" fontId="88" fillId="49" borderId="56" xfId="0" applyFont="1" applyFill="1" applyBorder="1" applyAlignment="1">
      <alignment horizontal="left" vertical="center" indent="1"/>
    </xf>
    <xf numFmtId="49" fontId="9" fillId="9" borderId="0" xfId="102" applyNumberFormat="1" applyFont="1" applyFill="1" applyBorder="1" applyAlignment="1">
      <alignment horizontal="center" vertical="center" wrapText="1"/>
    </xf>
    <xf numFmtId="0" fontId="0" fillId="47" borderId="0" xfId="0" applyNumberFormat="1" applyFill="1" applyAlignment="1">
      <alignment horizontal="left" vertical="center" wrapText="1"/>
    </xf>
    <xf numFmtId="49" fontId="88" fillId="49" borderId="65" xfId="0" applyFont="1" applyFill="1" applyBorder="1" applyAlignment="1" applyProtection="1">
      <alignment horizontal="left" vertical="center" wrapText="1" indent="1"/>
    </xf>
    <xf numFmtId="49" fontId="88" fillId="49" borderId="54" xfId="0" applyFont="1" applyFill="1" applyBorder="1" applyAlignment="1" applyProtection="1">
      <alignment horizontal="left" vertical="center" wrapText="1" indent="1"/>
    </xf>
    <xf numFmtId="49" fontId="88" fillId="49" borderId="65" xfId="0" applyFont="1" applyFill="1" applyBorder="1" applyAlignment="1" applyProtection="1">
      <alignment horizontal="left" vertical="center" wrapText="1"/>
    </xf>
    <xf numFmtId="49" fontId="88" fillId="49" borderId="64" xfId="0" applyFont="1" applyFill="1" applyBorder="1" applyAlignment="1" applyProtection="1">
      <alignment horizontal="left" vertical="center" wrapText="1"/>
    </xf>
    <xf numFmtId="0" fontId="9" fillId="45" borderId="0" xfId="102" applyFont="1" applyFill="1" applyBorder="1" applyAlignment="1" applyProtection="1">
      <alignment horizontal="left" vertical="center" wrapText="1"/>
    </xf>
    <xf numFmtId="0" fontId="63" fillId="45" borderId="0" xfId="102" applyFont="1" applyFill="1" applyBorder="1" applyAlignment="1">
      <alignment horizontal="center" vertical="center" wrapText="1"/>
    </xf>
    <xf numFmtId="4" fontId="9" fillId="45" borderId="0" xfId="102" applyNumberFormat="1" applyFont="1" applyFill="1" applyBorder="1" applyAlignment="1" applyProtection="1">
      <alignment horizontal="right" vertical="center"/>
    </xf>
    <xf numFmtId="49" fontId="95" fillId="45" borderId="5" xfId="102" applyNumberFormat="1" applyFont="1" applyFill="1" applyBorder="1" applyAlignment="1">
      <alignment horizontal="center" vertical="center" wrapText="1"/>
    </xf>
    <xf numFmtId="49" fontId="9" fillId="45" borderId="8" xfId="102" applyNumberFormat="1" applyFont="1" applyFill="1" applyBorder="1" applyAlignment="1" applyProtection="1">
      <alignment horizontal="left" vertical="center"/>
    </xf>
    <xf numFmtId="49" fontId="71" fillId="45" borderId="31" xfId="99" applyFont="1" applyFill="1" applyBorder="1" applyAlignment="1">
      <alignment horizontal="left" vertical="center" indent="1"/>
    </xf>
    <xf numFmtId="49" fontId="9" fillId="45" borderId="32" xfId="99" applyFont="1" applyFill="1" applyBorder="1" applyAlignment="1">
      <alignment horizontal="left" vertical="center" indent="1"/>
    </xf>
    <xf numFmtId="49" fontId="71" fillId="45" borderId="32" xfId="99" applyFont="1" applyFill="1" applyBorder="1" applyAlignment="1">
      <alignment horizontal="left" vertical="center" indent="1"/>
    </xf>
    <xf numFmtId="49" fontId="71" fillId="45" borderId="32" xfId="99" applyNumberFormat="1" applyFont="1" applyFill="1" applyBorder="1" applyAlignment="1">
      <alignment horizontal="left" vertical="center" indent="1"/>
    </xf>
    <xf numFmtId="49" fontId="0" fillId="0" borderId="0" xfId="0" applyFont="1" applyFill="1" applyBorder="1" applyAlignment="1" applyProtection="1">
      <alignment vertical="top"/>
    </xf>
    <xf numFmtId="49" fontId="63" fillId="0" borderId="30" xfId="97" applyNumberFormat="1" applyFont="1" applyFill="1" applyBorder="1" applyAlignment="1" applyProtection="1">
      <alignment horizontal="left" vertical="center"/>
    </xf>
    <xf numFmtId="49" fontId="41" fillId="0" borderId="0" xfId="34" applyNumberFormat="1" applyFont="1" applyFill="1" applyBorder="1" applyAlignment="1" applyProtection="1">
      <alignment horizontal="left" vertical="top" wrapText="1"/>
    </xf>
    <xf numFmtId="4" fontId="90" fillId="51" borderId="11" xfId="0" applyNumberFormat="1" applyFont="1" applyFill="1" applyBorder="1" applyAlignment="1">
      <alignment horizontal="right" vertical="center"/>
    </xf>
    <xf numFmtId="0" fontId="9" fillId="7" borderId="7" xfId="105" applyFont="1" applyFill="1" applyBorder="1" applyAlignment="1" applyProtection="1">
      <alignment horizontal="left" vertical="center" wrapText="1" indent="1"/>
    </xf>
    <xf numFmtId="49" fontId="12" fillId="11" borderId="30" xfId="99" applyFont="1" applyFill="1" applyBorder="1" applyAlignment="1" applyProtection="1">
      <alignment horizontal="left" vertical="center" wrapText="1" indent="1"/>
      <protection locked="0"/>
    </xf>
    <xf numFmtId="0" fontId="12" fillId="49" borderId="0" xfId="97" applyFont="1" applyFill="1" applyAlignment="1" applyProtection="1">
      <alignment vertical="center"/>
    </xf>
    <xf numFmtId="0" fontId="9" fillId="2" borderId="30" xfId="49" applyNumberFormat="1" applyFill="1" applyBorder="1" applyAlignment="1" applyProtection="1">
      <alignment horizontal="left" vertical="center" indent="1"/>
      <protection locked="0"/>
    </xf>
    <xf numFmtId="169" fontId="63" fillId="2" borderId="30" xfId="97" applyNumberFormat="1" applyFont="1" applyFill="1" applyBorder="1" applyAlignment="1" applyProtection="1">
      <alignment horizontal="right" vertical="center"/>
      <protection locked="0"/>
    </xf>
    <xf numFmtId="169" fontId="71" fillId="45" borderId="32" xfId="99" applyNumberFormat="1" applyFont="1" applyFill="1" applyBorder="1" applyAlignment="1">
      <alignment horizontal="left" vertical="center" indent="1"/>
    </xf>
    <xf numFmtId="169" fontId="13" fillId="2" borderId="30" xfId="104" applyNumberFormat="1" applyFont="1" applyFill="1" applyBorder="1" applyAlignment="1" applyProtection="1">
      <alignment horizontal="right" vertical="center"/>
      <protection locked="0"/>
    </xf>
    <xf numFmtId="169" fontId="63" fillId="0" borderId="30" xfId="97" applyNumberFormat="1" applyFont="1" applyFill="1" applyBorder="1" applyAlignment="1" applyProtection="1">
      <alignment horizontal="right" vertical="center"/>
    </xf>
    <xf numFmtId="169" fontId="9" fillId="2" borderId="30" xfId="102" applyNumberFormat="1" applyFont="1" applyFill="1" applyBorder="1" applyAlignment="1" applyProtection="1">
      <alignment horizontal="right" vertical="center"/>
      <protection locked="0"/>
    </xf>
    <xf numFmtId="169" fontId="13" fillId="7" borderId="30" xfId="104" applyNumberFormat="1" applyFont="1" applyFill="1" applyBorder="1" applyAlignment="1" applyProtection="1">
      <alignment horizontal="right" vertical="center"/>
    </xf>
    <xf numFmtId="169" fontId="13" fillId="0" borderId="30" xfId="104" applyNumberFormat="1" applyFont="1" applyFill="1" applyBorder="1" applyAlignment="1" applyProtection="1">
      <alignment horizontal="right" vertical="center"/>
    </xf>
    <xf numFmtId="169" fontId="9" fillId="2" borderId="30" xfId="104" applyNumberFormat="1" applyFont="1" applyFill="1" applyBorder="1" applyAlignment="1" applyProtection="1">
      <alignment horizontal="right" vertical="center"/>
      <protection locked="0"/>
    </xf>
    <xf numFmtId="169" fontId="9" fillId="0" borderId="30" xfId="104" applyNumberFormat="1" applyFont="1" applyFill="1" applyBorder="1" applyAlignment="1" applyProtection="1">
      <alignment horizontal="right" vertical="center"/>
    </xf>
    <xf numFmtId="172" fontId="13" fillId="7" borderId="30" xfId="104" applyNumberFormat="1" applyFont="1" applyFill="1" applyBorder="1" applyAlignment="1" applyProtection="1">
      <alignment horizontal="right" vertical="center"/>
    </xf>
    <xf numFmtId="172" fontId="71" fillId="45" borderId="32" xfId="99" applyNumberFormat="1" applyFont="1" applyFill="1" applyBorder="1" applyAlignment="1">
      <alignment horizontal="left" vertical="center" indent="1"/>
    </xf>
    <xf numFmtId="172" fontId="13" fillId="0" borderId="30" xfId="104" applyNumberFormat="1" applyFont="1" applyFill="1" applyBorder="1" applyAlignment="1" applyProtection="1">
      <alignment horizontal="right" vertical="center"/>
    </xf>
    <xf numFmtId="169" fontId="71" fillId="45" borderId="33" xfId="99" applyNumberFormat="1" applyFont="1" applyFill="1" applyBorder="1" applyAlignment="1">
      <alignment horizontal="left" vertical="center" indent="1"/>
    </xf>
    <xf numFmtId="4" fontId="11" fillId="2" borderId="43" xfId="104" applyNumberFormat="1" applyFont="1" applyFill="1" applyBorder="1" applyAlignment="1" applyProtection="1">
      <alignment horizontal="right" vertical="center" wrapText="1"/>
      <protection locked="0"/>
    </xf>
    <xf numFmtId="169" fontId="63" fillId="7" borderId="7" xfId="107" applyNumberFormat="1" applyFont="1" applyFill="1" applyBorder="1" applyAlignment="1" applyProtection="1">
      <alignment horizontal="right" vertical="center" wrapText="1"/>
    </xf>
    <xf numFmtId="49" fontId="9" fillId="2" borderId="30" xfId="49" applyNumberFormat="1" applyFill="1" applyBorder="1" applyAlignment="1" applyProtection="1">
      <alignment horizontal="left" vertical="center" wrapText="1" indent="1"/>
      <protection locked="0"/>
    </xf>
    <xf numFmtId="49" fontId="63" fillId="2" borderId="30" xfId="97" applyNumberFormat="1" applyFont="1" applyFill="1" applyBorder="1" applyAlignment="1" applyProtection="1">
      <alignment horizontal="left" vertical="center" wrapText="1"/>
      <protection locked="0"/>
    </xf>
    <xf numFmtId="49" fontId="9" fillId="2" borderId="30" xfId="102" applyNumberFormat="1" applyFont="1" applyFill="1" applyBorder="1" applyAlignment="1" applyProtection="1">
      <alignment horizontal="left" vertical="center" wrapText="1"/>
      <protection locked="0"/>
    </xf>
    <xf numFmtId="49" fontId="78" fillId="0" borderId="9" xfId="106" applyNumberFormat="1" applyFont="1" applyFill="1" applyBorder="1" applyAlignment="1" applyProtection="1">
      <alignment horizontal="left" vertical="center" wrapText="1" indent="1"/>
    </xf>
    <xf numFmtId="0" fontId="11" fillId="7" borderId="31" xfId="106" applyNumberFormat="1" applyFont="1" applyFill="1" applyBorder="1" applyAlignment="1">
      <alignment horizontal="left" vertical="center" indent="1"/>
    </xf>
    <xf numFmtId="0" fontId="11" fillId="7" borderId="32" xfId="106" applyNumberFormat="1" applyFont="1" applyFill="1" applyBorder="1" applyAlignment="1">
      <alignment vertical="center" wrapText="1"/>
    </xf>
    <xf numFmtId="0" fontId="11" fillId="7" borderId="33" xfId="106" applyNumberFormat="1" applyFont="1" applyFill="1" applyBorder="1" applyAlignment="1">
      <alignment vertical="center" wrapText="1"/>
    </xf>
    <xf numFmtId="49" fontId="11" fillId="7" borderId="32" xfId="106" applyNumberFormat="1" applyFont="1" applyFill="1" applyBorder="1" applyAlignment="1">
      <alignment vertical="center" wrapText="1"/>
    </xf>
    <xf numFmtId="49" fontId="11" fillId="7" borderId="33" xfId="106" applyNumberFormat="1" applyFont="1" applyFill="1" applyBorder="1" applyAlignment="1">
      <alignment vertical="center" wrapText="1"/>
    </xf>
    <xf numFmtId="0" fontId="9" fillId="45" borderId="31" xfId="106" applyFont="1" applyFill="1" applyBorder="1" applyAlignment="1">
      <alignment horizontal="left" vertical="center" wrapText="1"/>
    </xf>
    <xf numFmtId="0" fontId="9" fillId="45" borderId="32" xfId="49" applyFont="1" applyFill="1" applyBorder="1" applyAlignment="1">
      <alignment horizontal="center" vertical="center"/>
    </xf>
    <xf numFmtId="0" fontId="9" fillId="45" borderId="32" xfId="106" applyFont="1" applyFill="1" applyBorder="1" applyAlignment="1">
      <alignment horizontal="left" vertical="center" indent="1"/>
    </xf>
    <xf numFmtId="0" fontId="9" fillId="45" borderId="33" xfId="106" applyFont="1" applyFill="1" applyBorder="1" applyAlignment="1">
      <alignment horizontal="left" vertical="center" indent="1"/>
    </xf>
    <xf numFmtId="0" fontId="78" fillId="0" borderId="0" xfId="106" applyFont="1" applyAlignment="1">
      <alignment vertical="center"/>
    </xf>
    <xf numFmtId="0" fontId="11" fillId="0" borderId="30" xfId="106" applyFont="1" applyBorder="1" applyAlignment="1">
      <alignment horizontal="left" vertical="center" wrapText="1"/>
    </xf>
    <xf numFmtId="0" fontId="11" fillId="0" borderId="30" xfId="49" applyFont="1" applyBorder="1" applyAlignment="1">
      <alignment horizontal="center" vertical="center" wrapText="1"/>
    </xf>
    <xf numFmtId="4" fontId="78" fillId="2" borderId="30" xfId="106" applyNumberFormat="1" applyFont="1" applyFill="1" applyBorder="1" applyAlignment="1" applyProtection="1">
      <alignment horizontal="right" vertical="center"/>
      <protection locked="0"/>
    </xf>
    <xf numFmtId="4" fontId="11" fillId="43" borderId="30" xfId="106" applyNumberFormat="1" applyFont="1" applyFill="1" applyBorder="1" applyAlignment="1">
      <alignment vertical="center"/>
    </xf>
    <xf numFmtId="0" fontId="9" fillId="0" borderId="30" xfId="106" applyFont="1" applyBorder="1" applyAlignment="1">
      <alignment horizontal="left" vertical="center" wrapText="1"/>
    </xf>
    <xf numFmtId="0" fontId="9" fillId="0" borderId="30" xfId="49" applyFont="1" applyBorder="1" applyAlignment="1">
      <alignment horizontal="center" vertical="center" wrapText="1"/>
    </xf>
    <xf numFmtId="4" fontId="9" fillId="7" borderId="7" xfId="0" applyNumberFormat="1" applyFont="1" applyFill="1" applyBorder="1" applyAlignment="1">
      <alignment horizontal="right" vertical="center" wrapText="1"/>
    </xf>
    <xf numFmtId="4" fontId="9" fillId="43" borderId="30" xfId="106" applyNumberFormat="1" applyFont="1" applyFill="1" applyBorder="1" applyAlignment="1">
      <alignment vertical="center"/>
    </xf>
    <xf numFmtId="4" fontId="63" fillId="2" borderId="30" xfId="106" applyNumberFormat="1" applyFont="1" applyFill="1" applyBorder="1" applyAlignment="1" applyProtection="1">
      <alignment horizontal="right" vertical="center"/>
      <protection locked="0"/>
    </xf>
    <xf numFmtId="4" fontId="9" fillId="2" borderId="30" xfId="106" applyNumberFormat="1" applyFont="1" applyFill="1" applyBorder="1" applyAlignment="1" applyProtection="1">
      <alignment vertical="center"/>
      <protection locked="0"/>
    </xf>
    <xf numFmtId="0" fontId="11" fillId="0" borderId="30" xfId="106" applyFont="1" applyFill="1" applyBorder="1" applyAlignment="1" applyProtection="1">
      <alignment horizontal="left" vertical="center" wrapText="1"/>
    </xf>
    <xf numFmtId="0" fontId="9" fillId="0" borderId="32" xfId="49" applyFont="1" applyFill="1" applyBorder="1" applyAlignment="1" applyProtection="1">
      <alignment horizontal="center" vertical="center"/>
    </xf>
    <xf numFmtId="0" fontId="9" fillId="0" borderId="32" xfId="106" applyFont="1" applyFill="1" applyBorder="1" applyAlignment="1" applyProtection="1">
      <alignment horizontal="left" vertical="center" indent="1"/>
    </xf>
    <xf numFmtId="0" fontId="9" fillId="0" borderId="33" xfId="106" applyFont="1" applyFill="1" applyBorder="1" applyAlignment="1" applyProtection="1">
      <alignment horizontal="left" vertical="center" indent="1"/>
    </xf>
    <xf numFmtId="0" fontId="9" fillId="0" borderId="30" xfId="106" applyFont="1" applyBorder="1" applyAlignment="1">
      <alignment horizontal="left" vertical="center" wrapText="1" indent="1"/>
    </xf>
    <xf numFmtId="49" fontId="11" fillId="0" borderId="7" xfId="106" applyNumberFormat="1" applyFont="1" applyBorder="1" applyAlignment="1">
      <alignment horizontal="center" vertical="center" wrapText="1"/>
    </xf>
    <xf numFmtId="0" fontId="11" fillId="0" borderId="7" xfId="106" applyFont="1" applyBorder="1" applyAlignment="1">
      <alignment vertical="center" wrapText="1"/>
    </xf>
    <xf numFmtId="0" fontId="11" fillId="0" borderId="7" xfId="106" applyFont="1" applyBorder="1" applyAlignment="1">
      <alignment horizontal="center" vertical="center" wrapText="1"/>
    </xf>
    <xf numFmtId="4" fontId="78" fillId="7" borderId="7" xfId="106" applyNumberFormat="1" applyFont="1" applyFill="1" applyBorder="1" applyAlignment="1">
      <alignment horizontal="right" vertical="center"/>
    </xf>
    <xf numFmtId="4" fontId="78" fillId="43" borderId="7" xfId="106" applyNumberFormat="1" applyFont="1" applyFill="1" applyBorder="1" applyAlignment="1">
      <alignment horizontal="right" vertical="center"/>
    </xf>
    <xf numFmtId="49" fontId="63" fillId="0" borderId="7" xfId="106" applyNumberFormat="1" applyFont="1" applyBorder="1" applyAlignment="1">
      <alignment horizontal="center" vertical="center"/>
    </xf>
    <xf numFmtId="0" fontId="63" fillId="0" borderId="7" xfId="106" applyFont="1" applyBorder="1" applyAlignment="1">
      <alignment horizontal="left" vertical="center" wrapText="1" indent="1"/>
    </xf>
    <xf numFmtId="0" fontId="63" fillId="0" borderId="7" xfId="106" applyFont="1" applyBorder="1" applyAlignment="1">
      <alignment horizontal="center" vertical="center"/>
    </xf>
    <xf numFmtId="4" fontId="63" fillId="2" borderId="7" xfId="106" applyNumberFormat="1" applyFont="1" applyFill="1" applyBorder="1" applyAlignment="1" applyProtection="1">
      <alignment horizontal="right" vertical="center"/>
      <protection locked="0"/>
    </xf>
    <xf numFmtId="4" fontId="63" fillId="7" borderId="7" xfId="106" applyNumberFormat="1" applyFont="1" applyFill="1" applyBorder="1" applyAlignment="1">
      <alignment horizontal="right" vertical="center"/>
    </xf>
    <xf numFmtId="4" fontId="63" fillId="0" borderId="7" xfId="106" applyNumberFormat="1" applyFont="1" applyBorder="1" applyAlignment="1" applyProtection="1">
      <alignment horizontal="right" vertical="center"/>
    </xf>
    <xf numFmtId="0" fontId="0" fillId="0" borderId="7" xfId="106" applyFont="1" applyBorder="1" applyAlignment="1">
      <alignment horizontal="left" vertical="center" wrapText="1" indent="1"/>
    </xf>
    <xf numFmtId="0" fontId="0" fillId="0" borderId="7" xfId="106" applyFont="1" applyBorder="1" applyAlignment="1">
      <alignment horizontal="center" vertical="center" wrapText="1"/>
    </xf>
    <xf numFmtId="0" fontId="63" fillId="0" borderId="7" xfId="106" applyFont="1" applyBorder="1" applyAlignment="1">
      <alignment horizontal="left" vertical="center" wrapText="1" indent="2"/>
    </xf>
    <xf numFmtId="4" fontId="63" fillId="43" borderId="7" xfId="106" applyNumberFormat="1" applyFont="1" applyFill="1" applyBorder="1" applyAlignment="1">
      <alignment horizontal="right" vertical="center"/>
    </xf>
    <xf numFmtId="0" fontId="0" fillId="0" borderId="7" xfId="106" applyFont="1" applyBorder="1" applyAlignment="1">
      <alignment horizontal="left" vertical="center" wrapText="1" indent="3"/>
    </xf>
    <xf numFmtId="0" fontId="63" fillId="0" borderId="7" xfId="106" applyFont="1" applyBorder="1" applyAlignment="1">
      <alignment horizontal="left" vertical="center" wrapText="1" indent="3"/>
    </xf>
    <xf numFmtId="4" fontId="63" fillId="43" borderId="7" xfId="106" applyNumberFormat="1" applyFont="1" applyFill="1" applyBorder="1" applyAlignment="1" applyProtection="1">
      <alignment horizontal="right" vertical="center"/>
    </xf>
    <xf numFmtId="0" fontId="0" fillId="0" borderId="7" xfId="106" applyFont="1" applyBorder="1" applyAlignment="1">
      <alignment horizontal="left" vertical="center" wrapText="1" indent="2"/>
    </xf>
    <xf numFmtId="0" fontId="63" fillId="44" borderId="7" xfId="106" applyFont="1" applyFill="1" applyBorder="1" applyAlignment="1">
      <alignment horizontal="left" vertical="center" wrapText="1" indent="3"/>
    </xf>
    <xf numFmtId="0" fontId="63" fillId="44" borderId="7" xfId="106" applyFont="1" applyFill="1" applyBorder="1" applyAlignment="1">
      <alignment horizontal="center" vertical="center"/>
    </xf>
    <xf numFmtId="4" fontId="63" fillId="7" borderId="7" xfId="106" applyNumberFormat="1" applyFont="1" applyFill="1" applyBorder="1" applyAlignment="1" applyProtection="1">
      <alignment horizontal="right" vertical="center"/>
    </xf>
    <xf numFmtId="0" fontId="63" fillId="44" borderId="7" xfId="106" applyFont="1" applyFill="1" applyBorder="1" applyAlignment="1">
      <alignment horizontal="left" vertical="center" wrapText="1" indent="2"/>
    </xf>
    <xf numFmtId="0" fontId="63" fillId="44" borderId="7" xfId="106" applyFont="1" applyFill="1" applyBorder="1" applyAlignment="1">
      <alignment horizontal="left" vertical="center" wrapText="1" indent="1"/>
    </xf>
    <xf numFmtId="4" fontId="0" fillId="2" borderId="7" xfId="106" applyNumberFormat="1" applyFont="1" applyFill="1" applyBorder="1" applyAlignment="1" applyProtection="1">
      <alignment horizontal="right" vertical="center" wrapText="1"/>
      <protection locked="0"/>
    </xf>
    <xf numFmtId="49" fontId="78" fillId="0" borderId="7" xfId="106" applyNumberFormat="1" applyFont="1" applyBorder="1" applyAlignment="1">
      <alignment horizontal="center" vertical="center"/>
    </xf>
    <xf numFmtId="0" fontId="78" fillId="0" borderId="7" xfId="106" applyFont="1" applyBorder="1" applyAlignment="1">
      <alignment horizontal="center" vertical="center"/>
    </xf>
    <xf numFmtId="4" fontId="78" fillId="7" borderId="7" xfId="106" applyNumberFormat="1" applyFont="1" applyFill="1" applyBorder="1" applyAlignment="1" applyProtection="1">
      <alignment horizontal="right" vertical="center"/>
    </xf>
    <xf numFmtId="0" fontId="78" fillId="0" borderId="7" xfId="106" applyFont="1" applyBorder="1" applyAlignment="1">
      <alignment vertical="center" wrapText="1"/>
    </xf>
    <xf numFmtId="4" fontId="78" fillId="43" borderId="7" xfId="106" applyNumberFormat="1" applyFont="1" applyFill="1" applyBorder="1" applyAlignment="1" applyProtection="1">
      <alignment horizontal="right" vertical="center"/>
    </xf>
    <xf numFmtId="4" fontId="78" fillId="2" borderId="7" xfId="106" applyNumberFormat="1" applyFont="1" applyFill="1" applyBorder="1" applyAlignment="1" applyProtection="1">
      <alignment horizontal="right" vertical="center"/>
      <protection locked="0"/>
    </xf>
    <xf numFmtId="0" fontId="0" fillId="44" borderId="7" xfId="106" applyFont="1" applyFill="1" applyBorder="1" applyAlignment="1">
      <alignment horizontal="left" vertical="center" wrapText="1" indent="1"/>
    </xf>
    <xf numFmtId="49" fontId="63" fillId="44" borderId="7" xfId="106" applyNumberFormat="1" applyFont="1" applyFill="1" applyBorder="1" applyAlignment="1">
      <alignment horizontal="center" vertical="center"/>
    </xf>
    <xf numFmtId="0" fontId="63" fillId="44" borderId="7" xfId="106" applyFont="1" applyFill="1" applyBorder="1" applyAlignment="1">
      <alignment vertical="center" wrapText="1"/>
    </xf>
    <xf numFmtId="4" fontId="78" fillId="0" borderId="7" xfId="106" applyNumberFormat="1" applyFont="1" applyBorder="1" applyAlignment="1" applyProtection="1">
      <alignment horizontal="right" vertical="center"/>
    </xf>
    <xf numFmtId="4" fontId="63" fillId="0" borderId="7" xfId="106" applyNumberFormat="1" applyFont="1" applyFill="1" applyBorder="1" applyAlignment="1" applyProtection="1">
      <alignment horizontal="right" vertical="center"/>
    </xf>
    <xf numFmtId="49" fontId="0" fillId="0" borderId="7" xfId="106" applyNumberFormat="1" applyFont="1" applyBorder="1" applyAlignment="1">
      <alignment horizontal="center" vertical="center"/>
    </xf>
    <xf numFmtId="0" fontId="0" fillId="0" borderId="7" xfId="106" applyFont="1" applyBorder="1" applyAlignment="1">
      <alignment horizontal="center" vertical="center"/>
    </xf>
    <xf numFmtId="0" fontId="11" fillId="0" borderId="7" xfId="106" applyFont="1" applyBorder="1" applyAlignment="1">
      <alignment horizontal="left" vertical="center" wrapText="1"/>
    </xf>
    <xf numFmtId="0" fontId="11" fillId="0" borderId="7" xfId="49" applyFont="1" applyBorder="1" applyAlignment="1">
      <alignment horizontal="center" vertical="center" wrapText="1"/>
    </xf>
    <xf numFmtId="4" fontId="11" fillId="2" borderId="7" xfId="106" applyNumberFormat="1" applyFont="1" applyFill="1" applyBorder="1" applyAlignment="1" applyProtection="1">
      <alignment vertical="center"/>
      <protection locked="0"/>
    </xf>
    <xf numFmtId="0" fontId="9" fillId="0" borderId="7" xfId="106" applyFont="1" applyBorder="1" applyAlignment="1">
      <alignment horizontal="left" vertical="center" wrapText="1"/>
    </xf>
    <xf numFmtId="0" fontId="9" fillId="0" borderId="7" xfId="49" applyFont="1" applyBorder="1" applyAlignment="1">
      <alignment horizontal="center" vertical="center" wrapText="1"/>
    </xf>
    <xf numFmtId="0" fontId="9" fillId="43" borderId="7" xfId="106" applyFont="1" applyFill="1" applyBorder="1" applyAlignment="1">
      <alignment vertical="center"/>
    </xf>
    <xf numFmtId="0" fontId="9" fillId="11" borderId="30" xfId="106" applyFont="1" applyFill="1" applyBorder="1" applyAlignment="1" applyProtection="1">
      <alignment horizontal="left" vertical="center" wrapText="1"/>
      <protection locked="0"/>
    </xf>
    <xf numFmtId="0" fontId="9" fillId="0" borderId="30" xfId="97" applyFont="1" applyBorder="1" applyAlignment="1">
      <alignment horizontal="center" vertical="center" wrapText="1"/>
    </xf>
    <xf numFmtId="0" fontId="9" fillId="9" borderId="30" xfId="102" applyFont="1" applyFill="1" applyBorder="1" applyAlignment="1">
      <alignment horizontal="center" vertical="center" wrapText="1"/>
    </xf>
    <xf numFmtId="0" fontId="63" fillId="0" borderId="30" xfId="102" applyFont="1" applyBorder="1" applyAlignment="1">
      <alignment horizontal="center" vertical="center" wrapText="1"/>
    </xf>
    <xf numFmtId="0" fontId="63" fillId="0" borderId="53" xfId="106" applyFont="1" applyBorder="1" applyAlignment="1">
      <alignment horizontal="center" vertical="center" wrapText="1"/>
    </xf>
    <xf numFmtId="4" fontId="63" fillId="2" borderId="68" xfId="106" applyNumberFormat="1" applyFont="1" applyFill="1" applyBorder="1" applyAlignment="1" applyProtection="1">
      <alignment horizontal="right" vertical="center"/>
      <protection locked="0"/>
    </xf>
    <xf numFmtId="4" fontId="63" fillId="49" borderId="48" xfId="106" applyNumberFormat="1" applyFont="1" applyFill="1" applyBorder="1" applyAlignment="1" applyProtection="1">
      <alignment horizontal="right" vertical="center"/>
    </xf>
    <xf numFmtId="4" fontId="63" fillId="49" borderId="49" xfId="106" applyNumberFormat="1" applyFont="1" applyFill="1" applyBorder="1" applyAlignment="1" applyProtection="1">
      <alignment horizontal="right" vertical="center"/>
    </xf>
    <xf numFmtId="0" fontId="95" fillId="45" borderId="32" xfId="99" applyNumberFormat="1" applyFont="1" applyFill="1" applyBorder="1" applyAlignment="1">
      <alignment horizontal="left" vertical="center" indent="1"/>
    </xf>
    <xf numFmtId="4" fontId="96" fillId="51" borderId="6" xfId="0" applyNumberFormat="1" applyFont="1" applyFill="1" applyBorder="1" applyAlignment="1">
      <alignment horizontal="right" vertical="center"/>
    </xf>
    <xf numFmtId="169" fontId="63" fillId="2" borderId="7" xfId="106" applyNumberFormat="1" applyFont="1" applyFill="1" applyBorder="1" applyAlignment="1" applyProtection="1">
      <alignment horizontal="right" vertical="center"/>
      <protection locked="0"/>
    </xf>
    <xf numFmtId="169" fontId="63" fillId="7" borderId="7" xfId="106" applyNumberFormat="1" applyFont="1" applyFill="1" applyBorder="1" applyAlignment="1">
      <alignment horizontal="right" vertical="center"/>
    </xf>
    <xf numFmtId="0" fontId="9" fillId="2" borderId="30" xfId="49" applyNumberFormat="1" applyFill="1" applyBorder="1" applyAlignment="1" applyProtection="1">
      <alignment horizontal="left" vertical="center" wrapText="1" indent="1"/>
      <protection locked="0"/>
    </xf>
    <xf numFmtId="49" fontId="88" fillId="49" borderId="56" xfId="0" applyFont="1" applyFill="1" applyBorder="1" applyAlignment="1">
      <alignment horizontal="left" vertical="center"/>
    </xf>
    <xf numFmtId="4" fontId="19" fillId="43" borderId="47" xfId="107" applyNumberFormat="1" applyFont="1" applyFill="1" applyBorder="1" applyAlignment="1">
      <alignment horizontal="right" vertical="center" wrapText="1"/>
    </xf>
    <xf numFmtId="4" fontId="78" fillId="2" borderId="47" xfId="107" applyNumberFormat="1" applyFont="1" applyFill="1" applyBorder="1" applyAlignment="1" applyProtection="1">
      <alignment horizontal="right" vertical="center" wrapText="1"/>
      <protection locked="0"/>
    </xf>
    <xf numFmtId="4" fontId="63" fillId="2" borderId="47" xfId="107" applyNumberFormat="1" applyFont="1" applyFill="1" applyBorder="1" applyAlignment="1" applyProtection="1">
      <alignment horizontal="right" vertical="center" wrapText="1"/>
      <protection locked="0"/>
    </xf>
    <xf numFmtId="4" fontId="13" fillId="43" borderId="47" xfId="107" applyNumberFormat="1" applyFont="1" applyFill="1" applyBorder="1" applyAlignment="1">
      <alignment horizontal="right" vertical="center" wrapText="1"/>
    </xf>
    <xf numFmtId="4" fontId="11" fillId="2" borderId="47" xfId="104" applyNumberFormat="1" applyFont="1" applyFill="1" applyBorder="1" applyAlignment="1" applyProtection="1">
      <alignment horizontal="right" vertical="center" wrapText="1"/>
      <protection locked="0"/>
    </xf>
    <xf numFmtId="49" fontId="78" fillId="2" borderId="7" xfId="107" applyNumberFormat="1" applyFont="1" applyFill="1" applyBorder="1" applyAlignment="1" applyProtection="1">
      <alignment horizontal="left" vertical="center" wrapText="1"/>
      <protection locked="0"/>
    </xf>
    <xf numFmtId="49" fontId="63" fillId="2" borderId="7" xfId="107" applyNumberFormat="1" applyFont="1" applyFill="1" applyBorder="1" applyAlignment="1" applyProtection="1">
      <alignment horizontal="left" vertical="center" wrapText="1"/>
      <protection locked="0"/>
    </xf>
    <xf numFmtId="0" fontId="9" fillId="0" borderId="7" xfId="106" applyFont="1" applyBorder="1" applyAlignment="1">
      <alignment horizontal="left" vertical="center" wrapText="1" indent="1"/>
    </xf>
    <xf numFmtId="169" fontId="9" fillId="7" borderId="30" xfId="102" applyNumberFormat="1" applyFont="1" applyFill="1" applyBorder="1" applyAlignment="1" applyProtection="1">
      <alignment horizontal="right" vertical="center"/>
    </xf>
    <xf numFmtId="169" fontId="63" fillId="2" borderId="43" xfId="106" applyNumberFormat="1" applyFont="1" applyFill="1" applyBorder="1" applyAlignment="1" applyProtection="1">
      <alignment horizontal="right" vertical="center"/>
      <protection locked="0"/>
    </xf>
    <xf numFmtId="169" fontId="63" fillId="2" borderId="68" xfId="106" applyNumberFormat="1" applyFont="1" applyFill="1" applyBorder="1" applyAlignment="1" applyProtection="1">
      <alignment horizontal="right" vertical="center"/>
      <protection locked="0"/>
    </xf>
    <xf numFmtId="169" fontId="63" fillId="2" borderId="7" xfId="107" applyNumberFormat="1" applyFont="1" applyFill="1" applyBorder="1" applyAlignment="1" applyProtection="1">
      <alignment horizontal="right" vertical="center" wrapText="1"/>
      <protection locked="0"/>
    </xf>
    <xf numFmtId="169" fontId="13" fillId="2" borderId="7" xfId="107" applyNumberFormat="1" applyFont="1" applyFill="1" applyBorder="1" applyAlignment="1" applyProtection="1">
      <alignment horizontal="right" vertical="center" wrapText="1"/>
      <protection locked="0"/>
    </xf>
    <xf numFmtId="0" fontId="11" fillId="0" borderId="9" xfId="99" quotePrefix="1" applyNumberFormat="1" applyFont="1" applyFill="1" applyBorder="1" applyAlignment="1" applyProtection="1">
      <alignment horizontal="left" vertical="center" indent="1"/>
    </xf>
    <xf numFmtId="0" fontId="78" fillId="0" borderId="9" xfId="102" quotePrefix="1" applyFont="1" applyFill="1" applyBorder="1" applyAlignment="1">
      <alignment horizontal="left" vertical="center" indent="1"/>
    </xf>
    <xf numFmtId="49" fontId="78" fillId="0" borderId="9" xfId="102" quotePrefix="1" applyNumberFormat="1" applyFont="1" applyFill="1" applyBorder="1" applyAlignment="1">
      <alignment horizontal="left" vertical="center" indent="1"/>
    </xf>
    <xf numFmtId="49" fontId="78" fillId="0" borderId="9" xfId="102" quotePrefix="1" applyNumberFormat="1" applyFont="1" applyFill="1" applyBorder="1" applyAlignment="1" applyProtection="1">
      <alignment horizontal="left" vertical="center" indent="1"/>
    </xf>
    <xf numFmtId="49" fontId="78" fillId="0" borderId="9" xfId="106" quotePrefix="1" applyNumberFormat="1" applyFont="1" applyFill="1" applyBorder="1" applyAlignment="1" applyProtection="1">
      <alignment horizontal="left" vertical="center" indent="1"/>
    </xf>
    <xf numFmtId="0" fontId="23" fillId="0" borderId="0" xfId="110" applyFont="1"/>
    <xf numFmtId="0" fontId="23" fillId="0" borderId="0" xfId="110" applyFont="1" applyFill="1"/>
    <xf numFmtId="0" fontId="24" fillId="0" borderId="9" xfId="110" applyFont="1" applyFill="1" applyBorder="1" applyAlignment="1">
      <alignment horizontal="left" vertical="center" indent="1"/>
    </xf>
    <xf numFmtId="0" fontId="23" fillId="0" borderId="9" xfId="110" applyFont="1" applyFill="1" applyBorder="1"/>
    <xf numFmtId="0" fontId="23" fillId="0" borderId="0" xfId="110" applyFont="1" applyFill="1" applyAlignment="1">
      <alignment vertical="center"/>
    </xf>
    <xf numFmtId="49" fontId="12" fillId="0" borderId="0" xfId="105" applyNumberFormat="1" applyFont="1" applyAlignment="1">
      <alignment horizontal="center"/>
    </xf>
    <xf numFmtId="49" fontId="63" fillId="0" borderId="7" xfId="102" applyNumberFormat="1" applyFont="1" applyBorder="1" applyAlignment="1">
      <alignment horizontal="center" vertical="center"/>
    </xf>
    <xf numFmtId="0" fontId="63" fillId="0" borderId="33" xfId="102" applyFont="1" applyBorder="1" applyAlignment="1">
      <alignment vertical="center"/>
    </xf>
    <xf numFmtId="0" fontId="63" fillId="0" borderId="33" xfId="102" applyFont="1" applyBorder="1" applyAlignment="1">
      <alignment vertical="center" wrapText="1"/>
    </xf>
    <xf numFmtId="0" fontId="9" fillId="0" borderId="30" xfId="97" applyFont="1" applyBorder="1" applyAlignment="1">
      <alignment vertical="center" wrapText="1"/>
    </xf>
    <xf numFmtId="0" fontId="9" fillId="0" borderId="33" xfId="102" applyFont="1" applyBorder="1" applyAlignment="1">
      <alignment horizontal="left" vertical="center" wrapText="1" indent="1"/>
    </xf>
    <xf numFmtId="0" fontId="9" fillId="0" borderId="30" xfId="97" applyFont="1" applyBorder="1" applyAlignment="1">
      <alignment horizontal="left" vertical="center" wrapText="1" indent="2"/>
    </xf>
    <xf numFmtId="0" fontId="63" fillId="0" borderId="30" xfId="102" applyFont="1" applyBorder="1" applyAlignment="1">
      <alignment horizontal="left" vertical="center" wrapText="1" indent="3"/>
    </xf>
    <xf numFmtId="0" fontId="9" fillId="0" borderId="32" xfId="97" applyFont="1" applyBorder="1" applyAlignment="1">
      <alignment horizontal="left" vertical="center" wrapText="1" indent="1"/>
    </xf>
    <xf numFmtId="49" fontId="63" fillId="0" borderId="7" xfId="111" applyNumberFormat="1" applyFont="1" applyBorder="1" applyAlignment="1">
      <alignment horizontal="center" vertical="center"/>
    </xf>
    <xf numFmtId="0" fontId="63" fillId="0" borderId="33" xfId="111" applyFont="1" applyBorder="1" applyAlignment="1">
      <alignment vertical="center"/>
    </xf>
    <xf numFmtId="0" fontId="9" fillId="0" borderId="71" xfId="97" applyFont="1" applyBorder="1" applyAlignment="1">
      <alignment vertical="center" wrapText="1"/>
    </xf>
    <xf numFmtId="0" fontId="9" fillId="0" borderId="71" xfId="97" applyFont="1" applyBorder="1" applyAlignment="1">
      <alignment horizontal="left" vertical="center" wrapText="1" indent="1"/>
    </xf>
    <xf numFmtId="0" fontId="9" fillId="0" borderId="32" xfId="97" applyFont="1" applyBorder="1" applyAlignment="1">
      <alignment vertical="center" wrapText="1"/>
    </xf>
    <xf numFmtId="0" fontId="63" fillId="0" borderId="30" xfId="111" applyFont="1" applyBorder="1" applyAlignment="1">
      <alignment horizontal="left" vertical="center"/>
    </xf>
    <xf numFmtId="0" fontId="63" fillId="0" borderId="30" xfId="111" applyFont="1" applyBorder="1" applyAlignment="1">
      <alignment horizontal="left" vertical="center" wrapText="1"/>
    </xf>
    <xf numFmtId="0" fontId="63" fillId="0" borderId="30" xfId="111" applyFont="1" applyBorder="1" applyAlignment="1">
      <alignment horizontal="left" vertical="center" wrapText="1" indent="2"/>
    </xf>
    <xf numFmtId="0" fontId="63" fillId="0" borderId="30" xfId="111" applyFont="1" applyBorder="1" applyAlignment="1">
      <alignment horizontal="left" vertical="center" wrapText="1" indent="1"/>
    </xf>
    <xf numFmtId="0" fontId="9" fillId="0" borderId="31" xfId="97" applyFont="1" applyBorder="1" applyAlignment="1">
      <alignment horizontal="left" vertical="center" wrapText="1"/>
    </xf>
    <xf numFmtId="0" fontId="63" fillId="0" borderId="7" xfId="111" applyFont="1" applyBorder="1" applyAlignment="1">
      <alignment vertical="center"/>
    </xf>
    <xf numFmtId="0" fontId="63" fillId="0" borderId="7" xfId="111" applyFont="1" applyBorder="1" applyAlignment="1">
      <alignment vertical="center" wrapText="1"/>
    </xf>
    <xf numFmtId="0" fontId="9" fillId="0" borderId="7" xfId="97" applyFont="1" applyBorder="1" applyAlignment="1">
      <alignment vertical="center" wrapText="1"/>
    </xf>
    <xf numFmtId="0" fontId="9" fillId="0" borderId="7" xfId="97" applyFont="1" applyBorder="1" applyAlignment="1">
      <alignment horizontal="left" vertical="center" wrapText="1" indent="1"/>
    </xf>
    <xf numFmtId="0" fontId="63" fillId="0" borderId="7" xfId="111" applyFont="1" applyBorder="1" applyAlignment="1">
      <alignment horizontal="left" vertical="center" indent="1"/>
    </xf>
    <xf numFmtId="0" fontId="63" fillId="0" borderId="7" xfId="111" applyFont="1" applyBorder="1" applyAlignment="1">
      <alignment horizontal="left" vertical="center" indent="2"/>
    </xf>
    <xf numFmtId="0" fontId="63" fillId="0" borderId="7" xfId="111" applyFont="1" applyBorder="1" applyAlignment="1">
      <alignment horizontal="left" vertical="center" wrapText="1" indent="1"/>
    </xf>
    <xf numFmtId="169" fontId="63" fillId="2" borderId="30" xfId="102" applyNumberFormat="1" applyFont="1" applyFill="1" applyBorder="1" applyAlignment="1" applyProtection="1">
      <alignment horizontal="right" vertical="center"/>
      <protection locked="0"/>
    </xf>
    <xf numFmtId="169" fontId="9" fillId="7" borderId="30" xfId="102" applyNumberFormat="1" applyFont="1" applyFill="1" applyBorder="1" applyAlignment="1">
      <alignment horizontal="right" vertical="center"/>
    </xf>
    <xf numFmtId="169" fontId="9" fillId="43" borderId="30" xfId="102" applyNumberFormat="1" applyFont="1" applyFill="1" applyBorder="1" applyAlignment="1">
      <alignment horizontal="right" vertical="center"/>
    </xf>
    <xf numFmtId="169" fontId="9" fillId="0" borderId="0" xfId="0" applyNumberFormat="1" applyFont="1" applyFill="1" applyBorder="1" applyAlignment="1" applyProtection="1">
      <alignment vertical="top"/>
    </xf>
    <xf numFmtId="169" fontId="15" fillId="0" borderId="0" xfId="0" applyNumberFormat="1" applyFont="1" applyFill="1" applyBorder="1" applyAlignment="1" applyProtection="1">
      <alignment vertical="top"/>
    </xf>
    <xf numFmtId="169" fontId="90" fillId="51" borderId="6" xfId="0" applyNumberFormat="1" applyFont="1" applyFill="1" applyBorder="1" applyAlignment="1">
      <alignment horizontal="left" vertical="center"/>
    </xf>
    <xf numFmtId="169" fontId="63" fillId="43" borderId="30" xfId="102" applyNumberFormat="1" applyFont="1" applyFill="1" applyBorder="1" applyAlignment="1">
      <alignment horizontal="right" vertical="center"/>
    </xf>
    <xf numFmtId="169" fontId="63" fillId="7" borderId="30" xfId="102" applyNumberFormat="1" applyFont="1" applyFill="1" applyBorder="1" applyAlignment="1" applyProtection="1">
      <alignment horizontal="right" vertical="center"/>
    </xf>
    <xf numFmtId="0" fontId="11" fillId="0" borderId="7" xfId="105" applyFont="1" applyBorder="1" applyAlignment="1">
      <alignment vertical="center" wrapText="1"/>
    </xf>
    <xf numFmtId="169" fontId="78" fillId="43" borderId="7" xfId="106" applyNumberFormat="1" applyFont="1" applyFill="1" applyBorder="1" applyAlignment="1">
      <alignment horizontal="right" vertical="center"/>
    </xf>
    <xf numFmtId="169" fontId="9" fillId="7" borderId="30" xfId="106" applyNumberFormat="1" applyFont="1" applyFill="1" applyBorder="1" applyAlignment="1" applyProtection="1">
      <alignment vertical="center"/>
    </xf>
    <xf numFmtId="169" fontId="9" fillId="43" borderId="30" xfId="106" applyNumberFormat="1" applyFont="1" applyFill="1" applyBorder="1" applyAlignment="1">
      <alignment vertical="center"/>
    </xf>
    <xf numFmtId="0" fontId="63" fillId="0" borderId="7" xfId="106" applyFont="1" applyBorder="1" applyAlignment="1">
      <alignment vertical="center" wrapText="1"/>
    </xf>
    <xf numFmtId="0" fontId="63" fillId="0" borderId="7" xfId="106" applyFont="1" applyBorder="1" applyAlignment="1">
      <alignment horizontal="center" vertical="center" wrapText="1"/>
    </xf>
    <xf numFmtId="0" fontId="63" fillId="44" borderId="7" xfId="106" applyFont="1" applyFill="1" applyBorder="1" applyAlignment="1">
      <alignment horizontal="center" vertical="center" wrapText="1"/>
    </xf>
    <xf numFmtId="0" fontId="63" fillId="0" borderId="0" xfId="112" applyFont="1" applyAlignment="1">
      <alignment horizontal="left" vertical="center"/>
    </xf>
    <xf numFmtId="0" fontId="63" fillId="0" borderId="0" xfId="112" applyFont="1" applyAlignment="1">
      <alignment vertical="center"/>
    </xf>
    <xf numFmtId="0" fontId="63" fillId="0" borderId="0" xfId="113" applyFont="1" applyAlignment="1">
      <alignment vertical="center"/>
    </xf>
    <xf numFmtId="0" fontId="63" fillId="0" borderId="0" xfId="112" applyFont="1" applyAlignment="1">
      <alignment vertical="center" wrapText="1"/>
    </xf>
    <xf numFmtId="0" fontId="63" fillId="0" borderId="0" xfId="114" applyFont="1" applyAlignment="1">
      <alignment horizontal="left" vertical="center"/>
    </xf>
    <xf numFmtId="0" fontId="63" fillId="0" borderId="0" xfId="114" applyFont="1" applyAlignment="1">
      <alignment vertical="center"/>
    </xf>
    <xf numFmtId="0" fontId="63" fillId="0" borderId="0" xfId="114" applyFont="1" applyAlignment="1">
      <alignment vertical="center" wrapText="1"/>
    </xf>
    <xf numFmtId="0" fontId="1" fillId="0" borderId="0" xfId="114"/>
    <xf numFmtId="49" fontId="11" fillId="50" borderId="0" xfId="0" applyFont="1" applyFill="1" applyBorder="1" applyAlignment="1">
      <alignment vertical="center"/>
    </xf>
    <xf numFmtId="49" fontId="9" fillId="50" borderId="0" xfId="0" applyFont="1" applyFill="1" applyBorder="1">
      <alignment vertical="top"/>
    </xf>
    <xf numFmtId="0" fontId="15" fillId="50" borderId="0" xfId="0" applyNumberFormat="1" applyFont="1" applyFill="1" applyBorder="1">
      <alignment vertical="top"/>
    </xf>
    <xf numFmtId="49" fontId="15" fillId="50" borderId="0" xfId="0" applyFont="1" applyFill="1" applyBorder="1">
      <alignment vertical="top"/>
    </xf>
    <xf numFmtId="49" fontId="9" fillId="0" borderId="0" xfId="0" applyFont="1" applyBorder="1">
      <alignment vertical="top"/>
    </xf>
    <xf numFmtId="0" fontId="15" fillId="0" borderId="0" xfId="0" applyNumberFormat="1" applyFont="1" applyBorder="1">
      <alignment vertical="top"/>
    </xf>
    <xf numFmtId="49" fontId="15" fillId="0" borderId="0" xfId="0" applyFont="1" applyBorder="1">
      <alignment vertical="top"/>
    </xf>
    <xf numFmtId="0" fontId="63" fillId="0" borderId="0" xfId="112" applyFont="1" applyAlignment="1">
      <alignment horizontal="center" vertical="center" wrapText="1"/>
    </xf>
    <xf numFmtId="49" fontId="9" fillId="9" borderId="7" xfId="112" applyNumberFormat="1" applyFont="1" applyFill="1" applyBorder="1" applyAlignment="1">
      <alignment horizontal="center" vertical="center" wrapText="1"/>
    </xf>
    <xf numFmtId="0" fontId="9" fillId="0" borderId="7" xfId="105" applyFont="1" applyBorder="1" applyAlignment="1">
      <alignment vertical="center" wrapText="1"/>
    </xf>
    <xf numFmtId="0" fontId="9" fillId="0" borderId="7" xfId="114" applyFont="1" applyBorder="1" applyAlignment="1">
      <alignment horizontal="center" vertical="center" wrapText="1"/>
    </xf>
    <xf numFmtId="4" fontId="63" fillId="2" borderId="7" xfId="112" applyNumberFormat="1" applyFont="1" applyFill="1" applyBorder="1" applyAlignment="1" applyProtection="1">
      <alignment horizontal="right" vertical="center" wrapText="1"/>
      <protection locked="0"/>
    </xf>
    <xf numFmtId="49" fontId="63" fillId="2" borderId="7" xfId="112" applyNumberFormat="1" applyFont="1" applyFill="1" applyBorder="1" applyAlignment="1" applyProtection="1">
      <alignment horizontal="left" vertical="center" wrapText="1"/>
      <protection locked="0"/>
    </xf>
    <xf numFmtId="0" fontId="63" fillId="0" borderId="7" xfId="112" applyFont="1" applyBorder="1" applyAlignment="1">
      <alignment horizontal="center" vertical="center" wrapText="1"/>
    </xf>
    <xf numFmtId="4" fontId="11" fillId="0" borderId="7" xfId="105" applyNumberFormat="1" applyFont="1" applyBorder="1" applyAlignment="1">
      <alignment horizontal="right" vertical="center"/>
    </xf>
    <xf numFmtId="49" fontId="63" fillId="0" borderId="7" xfId="112" applyNumberFormat="1" applyFont="1" applyBorder="1" applyAlignment="1">
      <alignment horizontal="left" vertical="center" wrapText="1"/>
    </xf>
    <xf numFmtId="0" fontId="9" fillId="0" borderId="0" xfId="99" applyNumberFormat="1" applyAlignment="1">
      <alignment vertical="center"/>
    </xf>
    <xf numFmtId="0" fontId="9" fillId="11" borderId="7" xfId="114" applyFont="1" applyFill="1" applyBorder="1" applyAlignment="1" applyProtection="1">
      <alignment horizontal="left" vertical="center" wrapText="1" indent="1"/>
      <protection locked="0"/>
    </xf>
    <xf numFmtId="0" fontId="63" fillId="0" borderId="7" xfId="112" applyFont="1" applyBorder="1" applyAlignment="1" applyProtection="1">
      <alignment horizontal="center" vertical="center" wrapText="1"/>
      <protection locked="0"/>
    </xf>
    <xf numFmtId="4" fontId="9" fillId="43" borderId="7" xfId="105" applyNumberFormat="1" applyFont="1" applyFill="1" applyBorder="1" applyAlignment="1">
      <alignment horizontal="right" vertical="center"/>
    </xf>
    <xf numFmtId="0" fontId="9" fillId="9" borderId="7" xfId="112" applyFont="1" applyFill="1" applyBorder="1" applyAlignment="1">
      <alignment horizontal="center" vertical="center" wrapText="1"/>
    </xf>
    <xf numFmtId="0" fontId="9" fillId="0" borderId="7" xfId="105" applyFont="1" applyBorder="1" applyAlignment="1">
      <alignment horizontal="left" vertical="center" wrapText="1" indent="2"/>
    </xf>
    <xf numFmtId="0" fontId="63" fillId="0" borderId="0" xfId="114" applyFont="1" applyAlignment="1">
      <alignment horizontal="center" vertical="center" wrapText="1"/>
    </xf>
    <xf numFmtId="49" fontId="9" fillId="9" borderId="7" xfId="114" applyNumberFormat="1" applyFont="1" applyFill="1" applyBorder="1" applyAlignment="1">
      <alignment horizontal="center" vertical="center" wrapText="1"/>
    </xf>
    <xf numFmtId="4" fontId="63" fillId="7" borderId="7" xfId="114" applyNumberFormat="1" applyFont="1" applyFill="1" applyBorder="1" applyAlignment="1">
      <alignment horizontal="right" vertical="center" wrapText="1"/>
    </xf>
    <xf numFmtId="49" fontId="63" fillId="2" borderId="7" xfId="114" applyNumberFormat="1" applyFont="1" applyFill="1" applyBorder="1" applyAlignment="1" applyProtection="1">
      <alignment horizontal="left" vertical="center" wrapText="1"/>
      <protection locked="0"/>
    </xf>
    <xf numFmtId="0" fontId="9" fillId="0" borderId="7" xfId="105" applyFont="1" applyBorder="1" applyAlignment="1">
      <alignment horizontal="left" vertical="center" wrapText="1" indent="1"/>
    </xf>
    <xf numFmtId="4" fontId="63" fillId="2" borderId="7" xfId="114" applyNumberFormat="1" applyFont="1" applyFill="1" applyBorder="1" applyAlignment="1" applyProtection="1">
      <alignment horizontal="right" vertical="center" wrapText="1"/>
      <protection locked="0"/>
    </xf>
    <xf numFmtId="4" fontId="15" fillId="0" borderId="0" xfId="0" applyNumberFormat="1" applyFont="1" applyBorder="1" applyAlignment="1">
      <alignment horizontal="right" vertical="center"/>
    </xf>
    <xf numFmtId="4" fontId="9" fillId="0" borderId="0" xfId="0" applyNumberFormat="1" applyFont="1" applyBorder="1" applyAlignment="1">
      <alignment horizontal="right" vertical="center"/>
    </xf>
    <xf numFmtId="0" fontId="90" fillId="51" borderId="6" xfId="114" applyFont="1" applyFill="1" applyBorder="1" applyAlignment="1">
      <alignment horizontal="left" vertical="center"/>
    </xf>
    <xf numFmtId="4" fontId="96" fillId="51" borderId="6" xfId="114" applyNumberFormat="1" applyFont="1" applyFill="1" applyBorder="1" applyAlignment="1">
      <alignment horizontal="right" vertical="center"/>
    </xf>
    <xf numFmtId="49" fontId="9" fillId="0" borderId="7" xfId="114" applyNumberFormat="1" applyFont="1" applyBorder="1" applyAlignment="1">
      <alignment horizontal="center" vertical="center"/>
    </xf>
    <xf numFmtId="0" fontId="9" fillId="0" borderId="7" xfId="114" applyFont="1" applyBorder="1" applyAlignment="1">
      <alignment horizontal="left" vertical="center" wrapText="1"/>
    </xf>
    <xf numFmtId="0" fontId="9" fillId="0" borderId="7" xfId="114" applyFont="1" applyBorder="1" applyAlignment="1">
      <alignment horizontal="center" vertical="center"/>
    </xf>
    <xf numFmtId="49" fontId="63" fillId="2" borderId="30" xfId="114" applyNumberFormat="1" applyFont="1" applyFill="1" applyBorder="1" applyAlignment="1" applyProtection="1">
      <alignment horizontal="left" vertical="center" wrapText="1"/>
      <protection locked="0"/>
    </xf>
    <xf numFmtId="0" fontId="63" fillId="0" borderId="7" xfId="114" applyFont="1" applyBorder="1" applyAlignment="1" applyProtection="1">
      <alignment horizontal="center" vertical="center"/>
      <protection hidden="1"/>
    </xf>
    <xf numFmtId="4" fontId="63" fillId="7" borderId="7" xfId="114" applyNumberFormat="1" applyFont="1" applyFill="1" applyBorder="1" applyAlignment="1">
      <alignment horizontal="right"/>
    </xf>
    <xf numFmtId="49" fontId="63" fillId="0" borderId="7" xfId="114" applyNumberFormat="1" applyFont="1" applyBorder="1" applyAlignment="1" applyProtection="1">
      <alignment horizontal="center" vertical="center"/>
      <protection hidden="1"/>
    </xf>
    <xf numFmtId="0" fontId="98" fillId="0" borderId="30" xfId="114" applyFont="1" applyBorder="1" applyAlignment="1">
      <alignment horizontal="left" vertical="center" wrapText="1"/>
    </xf>
    <xf numFmtId="0" fontId="63" fillId="0" borderId="7" xfId="114" applyFont="1" applyBorder="1"/>
    <xf numFmtId="4" fontId="9" fillId="0" borderId="7" xfId="114" applyNumberFormat="1" applyFont="1" applyBorder="1" applyAlignment="1">
      <alignment horizontal="center" vertical="center"/>
    </xf>
    <xf numFmtId="4" fontId="63" fillId="7" borderId="7" xfId="115" applyNumberFormat="1" applyFont="1" applyFill="1" applyBorder="1" applyAlignment="1">
      <alignment horizontal="right" vertical="center"/>
    </xf>
    <xf numFmtId="0" fontId="1" fillId="0" borderId="0" xfId="115"/>
    <xf numFmtId="0" fontId="70" fillId="2" borderId="30" xfId="98" applyNumberFormat="1" applyFont="1" applyFill="1" applyBorder="1" applyAlignment="1" applyProtection="1">
      <alignment horizontal="left" vertical="center" wrapText="1" indent="1"/>
      <protection locked="0"/>
    </xf>
    <xf numFmtId="4" fontId="63" fillId="2" borderId="7" xfId="115" applyNumberFormat="1" applyFont="1" applyFill="1" applyBorder="1" applyAlignment="1" applyProtection="1">
      <alignment horizontal="right" vertical="center"/>
      <protection locked="0"/>
    </xf>
    <xf numFmtId="169" fontId="63" fillId="2" borderId="7" xfId="115" applyNumberFormat="1" applyFont="1" applyFill="1" applyBorder="1" applyAlignment="1" applyProtection="1">
      <alignment horizontal="right" vertical="center"/>
      <protection locked="0"/>
    </xf>
    <xf numFmtId="169" fontId="63" fillId="7" borderId="7" xfId="115" applyNumberFormat="1" applyFont="1" applyFill="1" applyBorder="1" applyAlignment="1">
      <alignment horizontal="right" vertical="center"/>
    </xf>
    <xf numFmtId="4" fontId="63" fillId="7" borderId="7" xfId="114" applyNumberFormat="1" applyFont="1" applyFill="1" applyBorder="1" applyAlignment="1" applyProtection="1">
      <alignment horizontal="right" vertical="center"/>
    </xf>
    <xf numFmtId="0" fontId="0" fillId="0" borderId="0" xfId="0" applyNumberFormat="1">
      <alignment vertical="top"/>
    </xf>
    <xf numFmtId="0" fontId="12" fillId="0" borderId="30" xfId="97" applyFont="1" applyBorder="1" applyAlignment="1">
      <alignment horizontal="right" vertical="center" wrapText="1" indent="1"/>
    </xf>
    <xf numFmtId="14" fontId="70" fillId="2" borderId="30" xfId="98" applyNumberFormat="1" applyFont="1" applyFill="1" applyBorder="1" applyAlignment="1" applyProtection="1">
      <alignment horizontal="left" vertical="center" wrapText="1" indent="1"/>
      <protection locked="0"/>
    </xf>
    <xf numFmtId="49" fontId="70" fillId="2" borderId="30" xfId="98" applyNumberFormat="1" applyFont="1" applyFill="1" applyBorder="1" applyAlignment="1" applyProtection="1">
      <alignment horizontal="left" vertical="center" wrapText="1" indent="1"/>
      <protection locked="0"/>
    </xf>
    <xf numFmtId="4" fontId="78" fillId="43" borderId="7" xfId="115" applyNumberFormat="1" applyFont="1" applyFill="1" applyBorder="1" applyAlignment="1">
      <alignment horizontal="right" vertical="center"/>
    </xf>
    <xf numFmtId="169" fontId="63" fillId="0" borderId="43" xfId="106" applyNumberFormat="1" applyFont="1" applyFill="1" applyBorder="1" applyAlignment="1" applyProtection="1">
      <alignment horizontal="right" vertical="center"/>
    </xf>
    <xf numFmtId="0" fontId="78" fillId="44" borderId="49" xfId="107" applyFont="1" applyFill="1" applyBorder="1" applyAlignment="1">
      <alignment horizontal="center" vertical="center"/>
    </xf>
    <xf numFmtId="0" fontId="78" fillId="0" borderId="49" xfId="107" applyFont="1" applyBorder="1" applyAlignment="1">
      <alignment horizontal="center" vertical="center"/>
    </xf>
    <xf numFmtId="0" fontId="63" fillId="0" borderId="49" xfId="107" applyFont="1" applyBorder="1" applyAlignment="1">
      <alignment horizontal="center" vertical="center"/>
    </xf>
    <xf numFmtId="0" fontId="63" fillId="0" borderId="49" xfId="107" applyFont="1" applyBorder="1" applyAlignment="1">
      <alignment horizontal="center" vertical="center" wrapText="1"/>
    </xf>
    <xf numFmtId="49" fontId="63" fillId="44" borderId="68" xfId="107" applyNumberFormat="1" applyFont="1" applyFill="1" applyBorder="1" applyAlignment="1">
      <alignment horizontal="center" vertical="center"/>
    </xf>
    <xf numFmtId="0" fontId="63" fillId="44" borderId="68" xfId="107" applyFont="1" applyFill="1" applyBorder="1" applyAlignment="1">
      <alignment horizontal="left" vertical="center" wrapText="1" indent="2"/>
    </xf>
    <xf numFmtId="0" fontId="78" fillId="44" borderId="7" xfId="107" applyFont="1" applyFill="1" applyBorder="1" applyAlignment="1">
      <alignment horizontal="center" vertical="center"/>
    </xf>
    <xf numFmtId="0" fontId="78" fillId="44" borderId="7" xfId="107" applyFont="1" applyFill="1" applyBorder="1" applyAlignment="1">
      <alignment horizontal="left" vertical="center" wrapText="1"/>
    </xf>
    <xf numFmtId="49" fontId="78" fillId="0" borderId="7" xfId="107" applyNumberFormat="1" applyFont="1" applyBorder="1" applyAlignment="1">
      <alignment horizontal="center" vertical="center"/>
    </xf>
    <xf numFmtId="0" fontId="78" fillId="0" borderId="7" xfId="107" applyFont="1" applyBorder="1" applyAlignment="1">
      <alignment horizontal="left" vertical="center" wrapText="1"/>
    </xf>
    <xf numFmtId="0" fontId="78" fillId="0" borderId="7" xfId="107" applyFont="1" applyBorder="1" applyAlignment="1">
      <alignment vertical="center" wrapText="1"/>
    </xf>
    <xf numFmtId="49" fontId="63" fillId="0" borderId="7" xfId="107" applyNumberFormat="1" applyFont="1" applyBorder="1" applyAlignment="1">
      <alignment horizontal="center" vertical="center"/>
    </xf>
    <xf numFmtId="0" fontId="63" fillId="0" borderId="7" xfId="108" applyFont="1" applyBorder="1" applyAlignment="1">
      <alignment horizontal="left" vertical="center" wrapText="1" indent="1"/>
    </xf>
    <xf numFmtId="49" fontId="63" fillId="44" borderId="7" xfId="107" applyNumberFormat="1" applyFont="1" applyFill="1" applyBorder="1" applyAlignment="1">
      <alignment horizontal="center" vertical="center"/>
    </xf>
    <xf numFmtId="0" fontId="63" fillId="44" borderId="7" xfId="107" applyFont="1" applyFill="1" applyBorder="1" applyAlignment="1">
      <alignment horizontal="left" vertical="center" wrapText="1" indent="2"/>
    </xf>
    <xf numFmtId="0" fontId="11" fillId="0" borderId="7" xfId="106" applyFont="1" applyBorder="1" applyAlignment="1">
      <alignment horizontal="left" vertical="center" wrapText="1" indent="1"/>
    </xf>
    <xf numFmtId="4" fontId="78" fillId="0" borderId="7" xfId="106" applyNumberFormat="1" applyFont="1" applyFill="1" applyBorder="1" applyAlignment="1" applyProtection="1">
      <alignment horizontal="right" vertical="center"/>
    </xf>
    <xf numFmtId="49" fontId="78" fillId="2" borderId="30" xfId="102" applyNumberFormat="1" applyFont="1" applyFill="1" applyBorder="1" applyAlignment="1" applyProtection="1">
      <alignment horizontal="left" vertical="center" wrapText="1"/>
      <protection locked="0"/>
    </xf>
    <xf numFmtId="0" fontId="78" fillId="0" borderId="7" xfId="106" applyFont="1" applyBorder="1" applyAlignment="1">
      <alignment horizontal="left" vertical="center" wrapText="1" indent="1"/>
    </xf>
    <xf numFmtId="49" fontId="99" fillId="2" borderId="30" xfId="31" applyNumberFormat="1" applyFill="1" applyBorder="1" applyAlignment="1" applyProtection="1">
      <alignment horizontal="left" vertical="center" wrapText="1" indent="1"/>
      <protection locked="0"/>
    </xf>
    <xf numFmtId="0" fontId="63" fillId="7" borderId="31" xfId="102" applyFont="1" applyFill="1" applyBorder="1" applyAlignment="1">
      <alignment horizontal="left" vertical="center" indent="1"/>
    </xf>
    <xf numFmtId="0" fontId="63" fillId="7" borderId="32" xfId="102" applyFont="1" applyFill="1" applyBorder="1" applyAlignment="1">
      <alignment horizontal="left" vertical="center" indent="1"/>
    </xf>
    <xf numFmtId="0" fontId="63" fillId="7" borderId="33" xfId="102" applyFont="1" applyFill="1" applyBorder="1" applyAlignment="1">
      <alignment horizontal="left" vertical="center" indent="1"/>
    </xf>
    <xf numFmtId="4" fontId="9" fillId="7" borderId="30" xfId="102" applyNumberFormat="1" applyFont="1" applyFill="1" applyBorder="1" applyAlignment="1">
      <alignment horizontal="right" vertical="center"/>
    </xf>
    <xf numFmtId="0" fontId="70" fillId="0" borderId="0" xfId="106" applyFont="1" applyFill="1" applyAlignment="1" applyProtection="1">
      <alignment vertical="center"/>
    </xf>
    <xf numFmtId="49" fontId="63" fillId="0" borderId="7" xfId="106" applyNumberFormat="1" applyFont="1" applyFill="1" applyBorder="1" applyAlignment="1" applyProtection="1">
      <alignment horizontal="center" vertical="center"/>
    </xf>
    <xf numFmtId="0" fontId="63" fillId="0" borderId="7" xfId="106" applyFont="1" applyFill="1" applyBorder="1" applyAlignment="1" applyProtection="1">
      <alignment horizontal="left" vertical="center" wrapText="1" indent="1"/>
    </xf>
    <xf numFmtId="0" fontId="63" fillId="0" borderId="7" xfId="106" applyFont="1" applyFill="1" applyBorder="1" applyAlignment="1" applyProtection="1">
      <alignment horizontal="center" vertical="center"/>
    </xf>
    <xf numFmtId="49" fontId="63" fillId="0" borderId="30" xfId="102" applyNumberFormat="1" applyFont="1" applyFill="1" applyBorder="1" applyAlignment="1" applyProtection="1">
      <alignment horizontal="left" vertical="center" wrapText="1"/>
    </xf>
    <xf numFmtId="49" fontId="88" fillId="49" borderId="6" xfId="0" applyFont="1" applyFill="1" applyBorder="1" applyAlignment="1">
      <alignment horizontal="left" vertical="center" wrapText="1" indent="2"/>
    </xf>
    <xf numFmtId="0" fontId="100" fillId="0" borderId="0" xfId="106" applyFont="1" applyFill="1" applyAlignment="1" applyProtection="1">
      <alignment vertical="center"/>
    </xf>
    <xf numFmtId="0" fontId="63" fillId="11" borderId="7" xfId="106" applyFont="1" applyFill="1" applyBorder="1" applyAlignment="1" applyProtection="1">
      <alignment horizontal="left" vertical="center" wrapText="1" indent="1"/>
      <protection locked="0"/>
    </xf>
    <xf numFmtId="0" fontId="23" fillId="0" borderId="0" xfId="97" applyFont="1" applyAlignment="1">
      <alignment vertical="center"/>
    </xf>
    <xf numFmtId="0" fontId="11" fillId="0" borderId="7" xfId="102" applyFont="1" applyBorder="1" applyAlignment="1">
      <alignment horizontal="left" vertical="center" wrapText="1"/>
    </xf>
    <xf numFmtId="0" fontId="9" fillId="0" borderId="7" xfId="102" applyFont="1" applyBorder="1" applyAlignment="1">
      <alignment horizontal="left" vertical="center" wrapText="1"/>
    </xf>
    <xf numFmtId="169" fontId="63" fillId="2" borderId="30" xfId="106" applyNumberFormat="1" applyFont="1" applyFill="1" applyBorder="1" applyAlignment="1" applyProtection="1">
      <alignment horizontal="right" vertical="center"/>
      <protection locked="0"/>
    </xf>
    <xf numFmtId="49" fontId="9" fillId="11" borderId="30" xfId="106" applyNumberFormat="1" applyFont="1" applyFill="1" applyBorder="1" applyAlignment="1" applyProtection="1">
      <alignment horizontal="left" vertical="center" wrapText="1"/>
      <protection locked="0"/>
    </xf>
    <xf numFmtId="0" fontId="9" fillId="0" borderId="30" xfId="49" applyBorder="1" applyAlignment="1">
      <alignment horizontal="center" vertical="center" wrapText="1"/>
    </xf>
    <xf numFmtId="0" fontId="63" fillId="0" borderId="7" xfId="115" applyFont="1" applyBorder="1" applyAlignment="1">
      <alignment horizontal="center" vertical="center"/>
    </xf>
    <xf numFmtId="169" fontId="9" fillId="7" borderId="30" xfId="106" applyNumberFormat="1" applyFont="1" applyFill="1" applyBorder="1" applyAlignment="1">
      <alignment vertical="center"/>
    </xf>
    <xf numFmtId="4" fontId="63" fillId="0" borderId="30" xfId="106" applyNumberFormat="1" applyFont="1" applyBorder="1" applyAlignment="1">
      <alignment horizontal="right" vertical="center"/>
    </xf>
    <xf numFmtId="4" fontId="9" fillId="0" borderId="30" xfId="106" applyNumberFormat="1" applyFont="1" applyBorder="1" applyAlignment="1">
      <alignment vertical="center"/>
    </xf>
    <xf numFmtId="0" fontId="12" fillId="49" borderId="0" xfId="97" applyFont="1" applyFill="1" applyAlignment="1">
      <alignment vertical="center"/>
    </xf>
    <xf numFmtId="49" fontId="12" fillId="2" borderId="30" xfId="99" applyFont="1" applyFill="1" applyBorder="1" applyAlignment="1" applyProtection="1">
      <alignment horizontal="left" vertical="center" wrapText="1" indent="1"/>
      <protection locked="0"/>
    </xf>
    <xf numFmtId="49" fontId="12" fillId="11" borderId="30" xfId="97" applyNumberFormat="1" applyFont="1" applyFill="1" applyBorder="1" applyAlignment="1" applyProtection="1">
      <alignment horizontal="right" vertical="center" wrapText="1" indent="1"/>
      <protection locked="0"/>
    </xf>
    <xf numFmtId="49" fontId="9" fillId="11" borderId="30" xfId="49" applyNumberFormat="1" applyFill="1" applyBorder="1" applyAlignment="1" applyProtection="1">
      <alignment horizontal="left" vertical="center" wrapText="1" indent="1"/>
      <protection locked="0"/>
    </xf>
    <xf numFmtId="49" fontId="0" fillId="8" borderId="0" xfId="0" applyFill="1" applyBorder="1" applyAlignment="1">
      <alignment vertical="top"/>
    </xf>
    <xf numFmtId="49" fontId="0" fillId="0" borderId="0" xfId="0" applyBorder="1" applyAlignment="1">
      <alignment vertical="top"/>
    </xf>
    <xf numFmtId="0" fontId="63" fillId="0" borderId="0" xfId="98" applyNumberFormat="1" applyFont="1" applyAlignment="1"/>
    <xf numFmtId="49" fontId="63" fillId="0" borderId="0" xfId="98" applyNumberFormat="1" applyFont="1" applyAlignment="1"/>
    <xf numFmtId="0" fontId="9" fillId="0" borderId="0" xfId="98" applyFont="1" applyAlignment="1"/>
    <xf numFmtId="0" fontId="9" fillId="0" borderId="0" xfId="98" applyFont="1" applyFill="1" applyAlignment="1" applyProtection="1"/>
    <xf numFmtId="49" fontId="63" fillId="0" borderId="0" xfId="97" applyNumberFormat="1" applyFont="1" applyAlignment="1"/>
    <xf numFmtId="0" fontId="63" fillId="0" borderId="0" xfId="102" applyFont="1" applyAlignment="1">
      <alignment horizontal="left" vertical="center"/>
    </xf>
    <xf numFmtId="0" fontId="78" fillId="0" borderId="0" xfId="102" applyFont="1" applyAlignment="1">
      <alignment horizontal="left" vertical="center"/>
    </xf>
    <xf numFmtId="0" fontId="70" fillId="0" borderId="0" xfId="102" applyNumberFormat="1" applyFont="1" applyAlignment="1">
      <alignment vertical="center"/>
    </xf>
    <xf numFmtId="49" fontId="9" fillId="8" borderId="0" xfId="0" applyFont="1" applyFill="1" applyBorder="1" applyAlignment="1">
      <alignment vertical="top"/>
    </xf>
    <xf numFmtId="49" fontId="63" fillId="0" borderId="0" xfId="112" applyNumberFormat="1" applyFont="1" applyAlignment="1">
      <alignment horizontal="left" vertical="center"/>
    </xf>
    <xf numFmtId="49" fontId="9" fillId="0" borderId="0" xfId="0" applyFont="1" applyBorder="1" applyAlignment="1">
      <alignment vertical="top"/>
    </xf>
    <xf numFmtId="0" fontId="63" fillId="0" borderId="30" xfId="102" applyFont="1" applyBorder="1" applyAlignment="1">
      <alignment horizontal="center" vertical="center" wrapText="1"/>
    </xf>
    <xf numFmtId="0" fontId="9" fillId="9" borderId="30" xfId="102" applyFont="1" applyFill="1" applyBorder="1" applyAlignment="1">
      <alignment horizontal="center" vertical="center" wrapText="1"/>
    </xf>
    <xf numFmtId="0" fontId="9" fillId="0" borderId="30" xfId="102" applyFont="1" applyBorder="1" applyAlignment="1">
      <alignment horizontal="left" vertical="center" wrapText="1" indent="1"/>
    </xf>
    <xf numFmtId="0" fontId="9" fillId="0" borderId="30" xfId="102" applyFont="1" applyBorder="1" applyAlignment="1">
      <alignment horizontal="left" vertical="center" wrapText="1" indent="2"/>
    </xf>
    <xf numFmtId="0" fontId="9" fillId="0" borderId="7" xfId="114" applyFont="1" applyBorder="1" applyAlignment="1">
      <alignment horizontal="center" vertical="center" wrapText="1"/>
    </xf>
    <xf numFmtId="22" fontId="9" fillId="0" borderId="0" xfId="46" applyNumberFormat="1" applyFont="1" applyAlignment="1" applyProtection="1">
      <alignment horizontal="left" vertical="center" wrapText="1"/>
    </xf>
    <xf numFmtId="49" fontId="0" fillId="0" borderId="0" xfId="0" applyNumberFormat="1">
      <alignment vertical="top"/>
    </xf>
    <xf numFmtId="0" fontId="63" fillId="0" borderId="0" xfId="106" applyFont="1" applyAlignment="1">
      <alignment vertical="center"/>
    </xf>
    <xf numFmtId="0" fontId="12" fillId="0" borderId="0" xfId="97" applyFont="1" applyAlignment="1">
      <alignment horizontal="center" vertical="center"/>
    </xf>
    <xf numFmtId="0" fontId="45" fillId="0" borderId="0" xfId="31" applyFont="1" applyFill="1" applyBorder="1" applyAlignment="1" applyProtection="1">
      <alignment horizontal="left" vertical="center" wrapText="1"/>
    </xf>
    <xf numFmtId="0" fontId="45" fillId="0" borderId="0" xfId="31" applyFont="1" applyFill="1" applyBorder="1" applyAlignment="1" applyProtection="1">
      <alignment horizontal="left" vertical="top" wrapText="1"/>
    </xf>
    <xf numFmtId="49" fontId="37" fillId="0" borderId="0" xfId="42" applyFont="1" applyFill="1" applyBorder="1" applyAlignment="1" applyProtection="1">
      <alignment horizontal="left" wrapText="1"/>
    </xf>
    <xf numFmtId="49" fontId="37" fillId="0" borderId="0" xfId="42" applyFont="1" applyFill="1" applyBorder="1" applyAlignment="1" applyProtection="1">
      <alignment horizontal="justify" vertical="justify" wrapText="1"/>
    </xf>
    <xf numFmtId="0" fontId="23" fillId="0" borderId="0" xfId="41" applyFont="1" applyFill="1" applyBorder="1" applyAlignment="1" applyProtection="1">
      <alignment horizontal="left" vertical="top" wrapText="1"/>
    </xf>
    <xf numFmtId="0" fontId="23" fillId="0" borderId="0" xfId="41" applyFont="1" applyFill="1" applyBorder="1" applyAlignment="1" applyProtection="1">
      <alignment horizontal="left" vertical="center" wrapText="1" indent="1"/>
    </xf>
    <xf numFmtId="0" fontId="23" fillId="0" borderId="0" xfId="23" applyFont="1" applyFill="1" applyBorder="1" applyAlignment="1" applyProtection="1">
      <alignment horizontal="left" vertical="top" wrapText="1"/>
    </xf>
    <xf numFmtId="0" fontId="9" fillId="0" borderId="0" xfId="23" applyFont="1" applyFill="1" applyBorder="1" applyAlignment="1" applyProtection="1">
      <alignment horizontal="center" vertical="top" wrapText="1"/>
    </xf>
    <xf numFmtId="49" fontId="41" fillId="0" borderId="0" xfId="34" applyNumberFormat="1" applyFont="1" applyFill="1" applyBorder="1" applyAlignment="1" applyProtection="1">
      <alignment horizontal="left" vertical="top" wrapText="1"/>
    </xf>
    <xf numFmtId="49" fontId="23" fillId="0" borderId="0" xfId="16" applyNumberFormat="1" applyFont="1" applyFill="1" applyBorder="1" applyAlignment="1" applyProtection="1">
      <alignment horizontal="left" vertical="center" wrapText="1" indent="1"/>
    </xf>
    <xf numFmtId="0" fontId="13" fillId="0" borderId="0" xfId="42" applyNumberFormat="1" applyFont="1" applyFill="1" applyBorder="1" applyAlignment="1" applyProtection="1">
      <alignment vertical="top" wrapText="1"/>
    </xf>
    <xf numFmtId="49" fontId="37" fillId="9" borderId="16" xfId="42" applyFont="1" applyFill="1" applyBorder="1" applyAlignment="1">
      <alignment vertical="center" wrapText="1"/>
    </xf>
    <xf numFmtId="49" fontId="37" fillId="9" borderId="0" xfId="42" applyFont="1" applyFill="1" applyBorder="1" applyAlignment="1">
      <alignment vertical="center" wrapText="1"/>
    </xf>
    <xf numFmtId="49" fontId="37" fillId="9" borderId="16" xfId="42" applyFont="1" applyFill="1" applyBorder="1" applyAlignment="1">
      <alignment horizontal="left" vertical="center" wrapText="1"/>
    </xf>
    <xf numFmtId="49" fontId="37" fillId="9" borderId="0" xfId="42" applyFont="1" applyFill="1" applyBorder="1" applyAlignment="1">
      <alignment horizontal="left" vertical="center" wrapText="1"/>
    </xf>
    <xf numFmtId="0" fontId="23" fillId="0" borderId="0" xfId="42" applyNumberFormat="1" applyFont="1" applyFill="1" applyAlignment="1" applyProtection="1">
      <alignment horizontal="left" vertical="center" wrapText="1"/>
    </xf>
    <xf numFmtId="0" fontId="23" fillId="0" borderId="0" xfId="42" applyNumberFormat="1" applyFont="1" applyFill="1" applyAlignment="1" applyProtection="1">
      <alignment horizontal="left" vertical="center"/>
    </xf>
    <xf numFmtId="0" fontId="23" fillId="10" borderId="17" xfId="29" applyNumberFormat="1" applyFont="1" applyFill="1" applyBorder="1" applyAlignment="1">
      <alignment horizontal="center" vertical="center" wrapText="1"/>
    </xf>
    <xf numFmtId="0" fontId="23" fillId="10" borderId="18" xfId="29" applyNumberFormat="1" applyFont="1" applyFill="1" applyBorder="1" applyAlignment="1">
      <alignment horizontal="center" vertical="center" wrapText="1"/>
    </xf>
    <xf numFmtId="0" fontId="23" fillId="10" borderId="19" xfId="29" applyNumberFormat="1" applyFont="1" applyFill="1" applyBorder="1" applyAlignment="1">
      <alignment horizontal="center" vertical="center" wrapText="1"/>
    </xf>
    <xf numFmtId="0" fontId="37" fillId="0" borderId="0" xfId="43" applyNumberFormat="1" applyFont="1" applyFill="1" applyBorder="1" applyAlignment="1" applyProtection="1">
      <alignment horizontal="justify" vertical="top" wrapText="1"/>
    </xf>
    <xf numFmtId="0" fontId="37" fillId="0" borderId="0" xfId="42" applyNumberFormat="1" applyFont="1" applyFill="1" applyBorder="1" applyAlignment="1" applyProtection="1">
      <alignment horizontal="justify" vertical="center" wrapText="1"/>
    </xf>
    <xf numFmtId="49" fontId="45" fillId="0" borderId="0" xfId="35" applyNumberFormat="1" applyFont="1" applyBorder="1" applyProtection="1">
      <alignment vertical="top"/>
    </xf>
    <xf numFmtId="0" fontId="37" fillId="0" borderId="0" xfId="42" applyNumberFormat="1" applyFont="1" applyFill="1" applyBorder="1" applyAlignment="1" applyProtection="1">
      <alignment horizontal="justify" vertical="top" wrapText="1"/>
    </xf>
    <xf numFmtId="0" fontId="12" fillId="0" borderId="30" xfId="97" applyFont="1" applyBorder="1" applyAlignment="1">
      <alignment horizontal="right" vertical="center" wrapText="1" indent="1"/>
    </xf>
    <xf numFmtId="0" fontId="12" fillId="0" borderId="30" xfId="97" applyFont="1" applyFill="1" applyBorder="1" applyAlignment="1" applyProtection="1">
      <alignment horizontal="right" vertical="center" wrapText="1" indent="1"/>
    </xf>
    <xf numFmtId="0" fontId="12" fillId="0" borderId="30" xfId="98" applyFont="1" applyBorder="1" applyAlignment="1">
      <alignment horizontal="center" vertical="center" textRotation="90" wrapText="1"/>
    </xf>
    <xf numFmtId="0" fontId="12" fillId="0" borderId="5" xfId="97" applyFont="1" applyFill="1" applyBorder="1" applyAlignment="1" applyProtection="1">
      <alignment horizontal="right" vertical="center" wrapText="1" indent="1"/>
    </xf>
    <xf numFmtId="0" fontId="12" fillId="0" borderId="6" xfId="97" applyFont="1" applyFill="1" applyBorder="1" applyAlignment="1" applyProtection="1">
      <alignment horizontal="right" vertical="center" wrapText="1" indent="1"/>
    </xf>
    <xf numFmtId="0" fontId="12" fillId="0" borderId="8" xfId="97" applyFont="1" applyFill="1" applyBorder="1" applyAlignment="1" applyProtection="1">
      <alignment horizontal="right" vertical="center" wrapText="1" indent="1"/>
    </xf>
    <xf numFmtId="49" fontId="87" fillId="0" borderId="0" xfId="97" applyNumberFormat="1" applyFont="1" applyBorder="1" applyAlignment="1">
      <alignment horizontal="center" vertical="center"/>
    </xf>
    <xf numFmtId="0" fontId="11" fillId="0" borderId="9" xfId="99" quotePrefix="1" applyNumberFormat="1" applyFont="1" applyFill="1" applyBorder="1" applyAlignment="1">
      <alignment horizontal="left" vertical="center" wrapText="1" indent="1"/>
    </xf>
    <xf numFmtId="0" fontId="11" fillId="0" borderId="9" xfId="99" applyNumberFormat="1" applyFont="1" applyFill="1" applyBorder="1" applyAlignment="1">
      <alignment horizontal="left" vertical="center" wrapText="1" indent="1"/>
    </xf>
    <xf numFmtId="0" fontId="9" fillId="11" borderId="7" xfId="98" applyNumberFormat="1" applyFont="1" applyFill="1" applyBorder="1" applyAlignment="1" applyProtection="1">
      <alignment horizontal="left" vertical="center" wrapText="1"/>
      <protection locked="0"/>
    </xf>
    <xf numFmtId="0" fontId="11" fillId="0" borderId="9" xfId="99" quotePrefix="1" applyNumberFormat="1" applyFont="1" applyFill="1" applyBorder="1" applyAlignment="1" applyProtection="1">
      <alignment horizontal="left" vertical="center" wrapText="1" indent="1"/>
    </xf>
    <xf numFmtId="0" fontId="11" fillId="0" borderId="9" xfId="99" applyNumberFormat="1" applyFont="1" applyFill="1" applyBorder="1" applyAlignment="1" applyProtection="1">
      <alignment horizontal="left" vertical="center" wrapText="1" indent="1"/>
    </xf>
    <xf numFmtId="49" fontId="9" fillId="2" borderId="32" xfId="49" applyNumberFormat="1" applyFill="1" applyBorder="1" applyAlignment="1" applyProtection="1">
      <alignment horizontal="left" vertical="center" wrapText="1"/>
      <protection locked="0"/>
    </xf>
    <xf numFmtId="49" fontId="9" fillId="2" borderId="33" xfId="49" applyNumberFormat="1" applyFill="1" applyBorder="1" applyAlignment="1" applyProtection="1">
      <alignment horizontal="left" vertical="center" wrapText="1"/>
      <protection locked="0"/>
    </xf>
    <xf numFmtId="49" fontId="9" fillId="9" borderId="0" xfId="102" applyNumberFormat="1" applyFont="1" applyFill="1" applyAlignment="1">
      <alignment horizontal="center" vertical="center" wrapText="1"/>
    </xf>
    <xf numFmtId="49" fontId="9" fillId="9" borderId="0" xfId="102" applyNumberFormat="1" applyFont="1" applyFill="1" applyBorder="1" applyAlignment="1">
      <alignment horizontal="center" vertical="center" wrapText="1"/>
    </xf>
    <xf numFmtId="49" fontId="12" fillId="0" borderId="0" xfId="105" applyNumberFormat="1" applyFont="1" applyAlignment="1">
      <alignment horizontal="center"/>
    </xf>
    <xf numFmtId="49" fontId="63" fillId="0" borderId="0" xfId="112" applyNumberFormat="1" applyFont="1" applyAlignment="1">
      <alignment horizontal="center" vertical="center" wrapText="1"/>
    </xf>
    <xf numFmtId="49" fontId="9" fillId="2" borderId="31" xfId="49" applyNumberFormat="1" applyFill="1" applyBorder="1" applyAlignment="1" applyProtection="1">
      <alignment horizontal="left" vertical="center" wrapText="1"/>
      <protection locked="0"/>
    </xf>
    <xf numFmtId="49" fontId="0" fillId="2" borderId="7" xfId="0" applyNumberFormat="1" applyFont="1" applyFill="1" applyBorder="1" applyAlignment="1" applyProtection="1">
      <alignment horizontal="left" vertical="center" wrapText="1"/>
      <protection locked="0"/>
    </xf>
    <xf numFmtId="49" fontId="89" fillId="0" borderId="0" xfId="0" applyFont="1" applyAlignment="1">
      <alignment horizontal="center" vertical="top" wrapText="1"/>
    </xf>
    <xf numFmtId="0" fontId="9" fillId="0" borderId="31" xfId="106" applyFont="1" applyBorder="1" applyAlignment="1">
      <alignment horizontal="right" vertical="center" wrapText="1" indent="1"/>
    </xf>
    <xf numFmtId="0" fontId="9" fillId="0" borderId="33" xfId="106" applyFont="1" applyBorder="1" applyAlignment="1">
      <alignment horizontal="right" vertical="center" wrapText="1" indent="1"/>
    </xf>
    <xf numFmtId="0" fontId="9" fillId="0" borderId="64" xfId="106" applyFont="1" applyBorder="1" applyAlignment="1">
      <alignment horizontal="right" vertical="center" wrapText="1" indent="1"/>
    </xf>
    <xf numFmtId="0" fontId="9" fillId="0" borderId="54" xfId="106" applyFont="1" applyBorder="1" applyAlignment="1">
      <alignment horizontal="right" vertical="center" wrapText="1" indent="1"/>
    </xf>
    <xf numFmtId="0" fontId="9" fillId="0" borderId="31" xfId="106" applyFont="1" applyBorder="1" applyAlignment="1">
      <alignment horizontal="right" vertical="center" wrapText="1"/>
    </xf>
    <xf numFmtId="0" fontId="9" fillId="0" borderId="33" xfId="106" applyFont="1" applyBorder="1" applyAlignment="1">
      <alignment horizontal="right" vertical="center" wrapText="1"/>
    </xf>
    <xf numFmtId="0" fontId="9" fillId="0" borderId="62" xfId="106" applyFont="1" applyBorder="1" applyAlignment="1">
      <alignment horizontal="right" vertical="center" wrapText="1" indent="1"/>
    </xf>
    <xf numFmtId="0" fontId="9" fillId="0" borderId="63" xfId="106" applyFont="1" applyBorder="1" applyAlignment="1">
      <alignment horizontal="right" vertical="center" wrapText="1" indent="1"/>
    </xf>
    <xf numFmtId="0" fontId="63" fillId="0" borderId="0" xfId="106" applyFont="1" applyAlignment="1">
      <alignment vertical="center"/>
    </xf>
    <xf numFmtId="0" fontId="23" fillId="0" borderId="0" xfId="110" applyFont="1" applyFill="1" applyAlignment="1">
      <alignment horizontal="left" vertical="center" indent="1"/>
    </xf>
    <xf numFmtId="0" fontId="97" fillId="0" borderId="7" xfId="110" applyFont="1" applyFill="1" applyBorder="1" applyAlignment="1">
      <alignment horizontal="center" vertical="center"/>
    </xf>
    <xf numFmtId="0" fontId="23" fillId="0" borderId="7" xfId="110" applyFont="1" applyFill="1" applyBorder="1" applyAlignment="1">
      <alignment vertical="center"/>
    </xf>
    <xf numFmtId="0" fontId="23" fillId="0" borderId="7" xfId="110" applyFont="1" applyFill="1" applyBorder="1" applyAlignment="1">
      <alignment vertical="center" wrapText="1"/>
    </xf>
    <xf numFmtId="0" fontId="23" fillId="0" borderId="7" xfId="110" quotePrefix="1" applyFont="1" applyFill="1" applyBorder="1" applyAlignment="1">
      <alignment vertical="center" wrapText="1"/>
    </xf>
    <xf numFmtId="0" fontId="12" fillId="0" borderId="0" xfId="97" applyFont="1" applyFill="1" applyAlignment="1" applyProtection="1">
      <alignment vertical="center"/>
    </xf>
    <xf numFmtId="0" fontId="12" fillId="0" borderId="0" xfId="97" applyFont="1" applyFill="1" applyAlignment="1">
      <alignment vertical="center"/>
    </xf>
    <xf numFmtId="0" fontId="12" fillId="0" borderId="7" xfId="97" applyFont="1" applyFill="1" applyBorder="1" applyAlignment="1" applyProtection="1">
      <alignment horizontal="left" vertical="center" wrapText="1" indent="1"/>
    </xf>
    <xf numFmtId="0" fontId="12" fillId="0" borderId="7" xfId="97" applyNumberFormat="1" applyFont="1" applyFill="1" applyBorder="1" applyAlignment="1" applyProtection="1">
      <alignment horizontal="left" vertical="center" wrapText="1" indent="1"/>
      <protection locked="0"/>
    </xf>
    <xf numFmtId="0" fontId="12" fillId="0" borderId="0" xfId="97" applyFont="1" applyFill="1" applyAlignment="1">
      <alignment vertical="center" wrapText="1"/>
    </xf>
    <xf numFmtId="49" fontId="65" fillId="0" borderId="30" xfId="98" applyNumberFormat="1" applyFont="1" applyFill="1" applyBorder="1" applyAlignment="1">
      <alignment horizontal="center" vertical="center" wrapText="1"/>
    </xf>
    <xf numFmtId="0" fontId="66" fillId="0" borderId="0" xfId="97" applyFont="1" applyFill="1" applyAlignment="1">
      <alignment vertical="center"/>
    </xf>
    <xf numFmtId="0" fontId="66" fillId="0" borderId="30" xfId="97" applyFont="1" applyFill="1" applyBorder="1" applyAlignment="1" applyProtection="1">
      <alignment horizontal="center" vertical="center"/>
      <protection locked="0"/>
    </xf>
    <xf numFmtId="0" fontId="66" fillId="0" borderId="30" xfId="97" applyFont="1" applyFill="1" applyBorder="1" applyAlignment="1">
      <alignment horizontal="center" vertical="center"/>
    </xf>
    <xf numFmtId="0" fontId="67" fillId="0" borderId="0" xfId="97" applyFont="1" applyFill="1" applyAlignment="1">
      <alignment vertical="center"/>
    </xf>
    <xf numFmtId="0" fontId="65" fillId="0" borderId="30" xfId="98" applyNumberFormat="1" applyFont="1" applyFill="1" applyBorder="1" applyAlignment="1">
      <alignment horizontal="center" vertical="center" wrapText="1"/>
    </xf>
    <xf numFmtId="0" fontId="66" fillId="0" borderId="30" xfId="98" applyNumberFormat="1" applyFont="1" applyFill="1" applyBorder="1" applyAlignment="1">
      <alignment horizontal="center" vertical="center" wrapText="1"/>
    </xf>
    <xf numFmtId="0" fontId="68" fillId="0" borderId="0" xfId="97" applyFont="1" applyFill="1" applyAlignment="1">
      <alignment vertical="center"/>
    </xf>
    <xf numFmtId="0" fontId="12" fillId="0" borderId="31" xfId="97" applyFont="1" applyFill="1" applyBorder="1" applyAlignment="1">
      <alignment vertical="center"/>
    </xf>
    <xf numFmtId="0" fontId="12" fillId="0" borderId="32" xfId="98" applyFont="1" applyFill="1" applyBorder="1" applyAlignment="1">
      <alignment vertical="center"/>
    </xf>
    <xf numFmtId="0" fontId="12" fillId="0" borderId="33" xfId="98" applyFont="1" applyFill="1" applyBorder="1" applyAlignment="1">
      <alignment vertical="center"/>
    </xf>
    <xf numFmtId="0" fontId="68" fillId="0" borderId="0" xfId="97" applyFont="1" applyFill="1" applyAlignment="1">
      <alignment horizontal="center" vertical="center"/>
    </xf>
    <xf numFmtId="0" fontId="66" fillId="0" borderId="0" xfId="97" applyFont="1" applyFill="1" applyAlignment="1">
      <alignment horizontal="center" vertical="center"/>
    </xf>
    <xf numFmtId="0" fontId="12" fillId="0" borderId="0" xfId="97" applyFont="1" applyFill="1" applyAlignment="1">
      <alignment horizontal="center" vertical="center"/>
    </xf>
    <xf numFmtId="0" fontId="12" fillId="0" borderId="0" xfId="97" applyFont="1" applyFill="1" applyAlignment="1">
      <alignment horizontal="center" vertical="center"/>
    </xf>
    <xf numFmtId="49" fontId="66" fillId="0" borderId="30" xfId="98" applyNumberFormat="1" applyFont="1" applyFill="1" applyBorder="1" applyAlignment="1">
      <alignment horizontal="left" vertical="center" wrapText="1" indent="4"/>
    </xf>
    <xf numFmtId="0" fontId="67" fillId="0" borderId="0" xfId="97" applyFont="1" applyFill="1" applyAlignment="1">
      <alignment horizontal="left" vertical="center" wrapText="1"/>
    </xf>
    <xf numFmtId="0" fontId="12" fillId="0" borderId="0" xfId="97" applyFont="1" applyFill="1" applyAlignment="1">
      <alignment horizontal="left" vertical="center" wrapText="1"/>
    </xf>
    <xf numFmtId="0" fontId="12" fillId="0" borderId="30" xfId="97" applyFont="1" applyFill="1" applyBorder="1" applyAlignment="1">
      <alignment horizontal="right" vertical="center" wrapText="1" indent="1"/>
    </xf>
    <xf numFmtId="0" fontId="12" fillId="0" borderId="30" xfId="97" applyFont="1" applyFill="1" applyBorder="1" applyAlignment="1" applyProtection="1">
      <alignment horizontal="left" vertical="center" wrapText="1" indent="1"/>
    </xf>
    <xf numFmtId="0" fontId="67" fillId="0" borderId="0" xfId="97" applyFont="1" applyFill="1" applyAlignment="1">
      <alignment vertical="center" wrapText="1"/>
    </xf>
    <xf numFmtId="49" fontId="12" fillId="0" borderId="30" xfId="97" applyNumberFormat="1" applyFont="1" applyFill="1" applyBorder="1" applyAlignment="1" applyProtection="1">
      <alignment horizontal="left" vertical="center" wrapText="1" indent="1"/>
      <protection locked="0"/>
    </xf>
    <xf numFmtId="49" fontId="12" fillId="0" borderId="30" xfId="97" applyNumberFormat="1" applyFont="1" applyFill="1" applyBorder="1" applyAlignment="1" applyProtection="1">
      <alignment horizontal="left" vertical="center" wrapText="1" indent="1"/>
    </xf>
    <xf numFmtId="49" fontId="12" fillId="0" borderId="30" xfId="97" applyNumberFormat="1" applyFont="1" applyFill="1" applyBorder="1" applyAlignment="1">
      <alignment horizontal="left" vertical="center" wrapText="1" indent="1"/>
    </xf>
    <xf numFmtId="0" fontId="12" fillId="0" borderId="30" xfId="97" applyNumberFormat="1" applyFont="1" applyFill="1" applyBorder="1" applyAlignment="1" applyProtection="1">
      <alignment horizontal="left" vertical="center" wrapText="1" indent="1"/>
      <protection locked="0"/>
    </xf>
    <xf numFmtId="0" fontId="12" fillId="0" borderId="30" xfId="97" applyFont="1" applyFill="1" applyBorder="1" applyAlignment="1" applyProtection="1">
      <alignment horizontal="left" vertical="center" wrapText="1" indent="1"/>
      <protection locked="0"/>
    </xf>
    <xf numFmtId="0" fontId="12" fillId="0" borderId="30" xfId="97" applyFont="1" applyFill="1" applyBorder="1" applyAlignment="1">
      <alignment horizontal="right" vertical="center" wrapText="1" indent="1"/>
    </xf>
    <xf numFmtId="49" fontId="70" fillId="0" borderId="30" xfId="98" applyNumberFormat="1" applyFont="1" applyFill="1" applyBorder="1" applyAlignment="1" applyProtection="1">
      <alignment horizontal="left" vertical="center" wrapText="1" indent="1"/>
      <protection locked="0"/>
    </xf>
    <xf numFmtId="49" fontId="99" fillId="0" borderId="30" xfId="31" applyNumberFormat="1" applyFill="1" applyBorder="1" applyAlignment="1" applyProtection="1">
      <alignment horizontal="left" vertical="center" wrapText="1" indent="1"/>
      <protection locked="0"/>
    </xf>
    <xf numFmtId="0" fontId="69" fillId="0" borderId="0" xfId="97" applyFont="1" applyFill="1" applyAlignment="1">
      <alignment vertical="center"/>
    </xf>
    <xf numFmtId="0" fontId="12" fillId="0" borderId="30" xfId="98" applyFont="1" applyFill="1" applyBorder="1" applyAlignment="1">
      <alignment horizontal="center" vertical="center" textRotation="90" wrapText="1"/>
    </xf>
    <xf numFmtId="49" fontId="0" fillId="0" borderId="30" xfId="49" applyNumberFormat="1" applyFont="1" applyFill="1" applyBorder="1" applyAlignment="1" applyProtection="1">
      <alignment horizontal="left" vertical="center" wrapText="1" indent="1"/>
      <protection locked="0"/>
    </xf>
    <xf numFmtId="49" fontId="12" fillId="0" borderId="30" xfId="99" applyFont="1" applyFill="1" applyBorder="1" applyAlignment="1" applyProtection="1">
      <alignment horizontal="left" vertical="center" wrapText="1" indent="1"/>
      <protection locked="0"/>
    </xf>
    <xf numFmtId="14" fontId="70" fillId="0" borderId="30" xfId="98" applyNumberFormat="1" applyFont="1" applyFill="1" applyBorder="1" applyAlignment="1" applyProtection="1">
      <alignment horizontal="left" vertical="center" wrapText="1" indent="1"/>
      <protection locked="0"/>
    </xf>
    <xf numFmtId="49" fontId="9" fillId="0" borderId="30" xfId="49" applyNumberFormat="1" applyFill="1" applyBorder="1" applyAlignment="1" applyProtection="1">
      <alignment horizontal="left" vertical="center" wrapText="1" indent="1"/>
    </xf>
    <xf numFmtId="49" fontId="12" fillId="0" borderId="30" xfId="99" applyFont="1" applyFill="1" applyBorder="1" applyAlignment="1" applyProtection="1">
      <alignment horizontal="left" vertical="center" wrapText="1" indent="1"/>
    </xf>
    <xf numFmtId="14" fontId="70" fillId="0" borderId="30" xfId="98" applyNumberFormat="1" applyFont="1" applyFill="1" applyBorder="1" applyAlignment="1" applyProtection="1">
      <alignment horizontal="left" vertical="center" wrapText="1" indent="1"/>
    </xf>
    <xf numFmtId="49" fontId="99" fillId="0" borderId="30" xfId="31" applyNumberFormat="1" applyFill="1" applyBorder="1" applyAlignment="1" applyProtection="1">
      <alignment horizontal="left" vertical="center" wrapText="1" indent="1"/>
    </xf>
    <xf numFmtId="49" fontId="9" fillId="0" borderId="30" xfId="49" applyNumberFormat="1" applyFill="1" applyBorder="1" applyAlignment="1" applyProtection="1">
      <alignment horizontal="left" vertical="center" wrapText="1" indent="1"/>
      <protection locked="0"/>
    </xf>
    <xf numFmtId="0" fontId="12" fillId="0" borderId="0" xfId="97" applyFont="1" applyFill="1" applyAlignment="1">
      <alignment horizontal="center" vertical="center" wrapText="1"/>
    </xf>
    <xf numFmtId="0" fontId="66" fillId="0" borderId="0" xfId="97" applyFont="1" applyFill="1" applyAlignment="1">
      <alignment vertical="center" wrapText="1"/>
    </xf>
    <xf numFmtId="0" fontId="12" fillId="0" borderId="30" xfId="97" applyFont="1" applyFill="1" applyBorder="1" applyAlignment="1">
      <alignment vertical="center" wrapText="1"/>
    </xf>
    <xf numFmtId="0" fontId="65" fillId="0" borderId="45" xfId="98" applyFont="1" applyFill="1" applyBorder="1" applyAlignment="1">
      <alignment horizontal="left" vertical="center" wrapText="1" indent="4"/>
    </xf>
    <xf numFmtId="0" fontId="65" fillId="0" borderId="30" xfId="98" applyFont="1" applyFill="1" applyBorder="1" applyAlignment="1">
      <alignment horizontal="left" vertical="center" wrapText="1" indent="4"/>
    </xf>
    <xf numFmtId="0" fontId="12" fillId="0" borderId="7" xfId="97" applyFont="1" applyFill="1" applyBorder="1" applyAlignment="1">
      <alignment horizontal="right" vertical="center" wrapText="1" indent="1"/>
    </xf>
    <xf numFmtId="0" fontId="70" fillId="0" borderId="7" xfId="98" applyFont="1" applyFill="1" applyBorder="1" applyAlignment="1">
      <alignment horizontal="right" vertical="center" wrapText="1" indent="1"/>
    </xf>
    <xf numFmtId="49" fontId="12" fillId="0" borderId="33" xfId="97" applyNumberFormat="1" applyFont="1" applyFill="1" applyBorder="1" applyAlignment="1">
      <alignment horizontal="right" vertical="center" wrapText="1" indent="1"/>
    </xf>
    <xf numFmtId="0" fontId="70" fillId="0" borderId="30" xfId="98" applyNumberFormat="1" applyFont="1" applyFill="1" applyBorder="1" applyAlignment="1" applyProtection="1">
      <alignment horizontal="left" vertical="center" wrapText="1" indent="1"/>
      <protection locked="0"/>
    </xf>
    <xf numFmtId="49" fontId="12" fillId="0" borderId="0" xfId="97" applyNumberFormat="1" applyFont="1" applyFill="1" applyBorder="1" applyAlignment="1">
      <alignment horizontal="center" vertical="center"/>
    </xf>
    <xf numFmtId="0" fontId="12" fillId="0" borderId="7" xfId="97" applyFont="1" applyFill="1" applyBorder="1" applyAlignment="1" applyProtection="1">
      <alignment horizontal="right" vertical="center" wrapText="1" indent="1"/>
      <protection locked="0"/>
    </xf>
    <xf numFmtId="0" fontId="70" fillId="0" borderId="7" xfId="98" applyFont="1" applyFill="1" applyBorder="1" applyAlignment="1" applyProtection="1">
      <alignment horizontal="right" vertical="center" wrapText="1" indent="1"/>
      <protection locked="0"/>
    </xf>
    <xf numFmtId="0" fontId="66" fillId="0" borderId="33" xfId="97" applyFont="1" applyFill="1" applyBorder="1" applyAlignment="1">
      <alignment horizontal="right" vertical="center" wrapText="1" indent="1"/>
    </xf>
    <xf numFmtId="0" fontId="65" fillId="0" borderId="30" xfId="98" applyFont="1" applyFill="1" applyBorder="1" applyAlignment="1">
      <alignment horizontal="left" vertical="center" wrapText="1" indent="1"/>
    </xf>
    <xf numFmtId="49" fontId="12" fillId="0" borderId="0" xfId="97" applyNumberFormat="1" applyFont="1" applyFill="1" applyAlignment="1">
      <alignment vertical="center"/>
    </xf>
    <xf numFmtId="0" fontId="23" fillId="0" borderId="0" xfId="97" applyFont="1" applyFill="1" applyAlignment="1">
      <alignment vertical="center"/>
    </xf>
    <xf numFmtId="49" fontId="12" fillId="0" borderId="0" xfId="97" applyNumberFormat="1" applyFont="1" applyFill="1" applyBorder="1" applyAlignment="1">
      <alignment horizontal="center" vertical="center"/>
    </xf>
    <xf numFmtId="0" fontId="66" fillId="0" borderId="30" xfId="97" applyNumberFormat="1" applyFont="1" applyFill="1" applyBorder="1" applyAlignment="1">
      <alignment horizontal="right" vertical="center" wrapText="1" indent="1"/>
    </xf>
    <xf numFmtId="0" fontId="65" fillId="0" borderId="30" xfId="98" applyNumberFormat="1" applyFont="1" applyFill="1" applyBorder="1" applyAlignment="1" applyProtection="1">
      <alignment horizontal="left" vertical="center" wrapText="1" indent="1"/>
    </xf>
    <xf numFmtId="49" fontId="89" fillId="0" borderId="0" xfId="0" applyFont="1" applyFill="1" applyAlignment="1">
      <alignment horizontal="center" vertical="center" wrapText="1"/>
    </xf>
    <xf numFmtId="49" fontId="87" fillId="0" borderId="0" xfId="97" applyNumberFormat="1" applyFont="1" applyFill="1" applyBorder="1" applyAlignment="1">
      <alignment horizontal="center" vertical="center"/>
    </xf>
    <xf numFmtId="49" fontId="12" fillId="0" borderId="30" xfId="97" applyNumberFormat="1" applyFont="1" applyFill="1" applyBorder="1" applyAlignment="1">
      <alignment horizontal="right" vertical="center" wrapText="1" indent="1"/>
    </xf>
    <xf numFmtId="49" fontId="70" fillId="0" borderId="30" xfId="98" applyNumberFormat="1" applyFont="1" applyFill="1" applyBorder="1" applyAlignment="1" applyProtection="1">
      <alignment horizontal="left" vertical="center" wrapText="1" indent="1"/>
    </xf>
    <xf numFmtId="0" fontId="12" fillId="0" borderId="30" xfId="97" applyNumberFormat="1" applyFont="1" applyFill="1" applyBorder="1" applyAlignment="1">
      <alignment horizontal="right" vertical="center" wrapText="1" indent="1"/>
    </xf>
    <xf numFmtId="0" fontId="9" fillId="0" borderId="30" xfId="49" applyNumberFormat="1" applyFill="1" applyBorder="1" applyAlignment="1" applyProtection="1">
      <alignment horizontal="left" vertical="center" wrapText="1" indent="1"/>
      <protection locked="0"/>
    </xf>
    <xf numFmtId="0" fontId="9" fillId="0" borderId="30" xfId="49" applyNumberFormat="1" applyFill="1" applyBorder="1" applyAlignment="1" applyProtection="1">
      <alignment horizontal="left" vertical="center" indent="1"/>
      <protection locked="0"/>
    </xf>
    <xf numFmtId="0" fontId="70" fillId="0" borderId="30" xfId="98" applyNumberFormat="1" applyFont="1" applyFill="1" applyBorder="1" applyAlignment="1" applyProtection="1">
      <alignment horizontal="left" vertical="center" wrapText="1" indent="1"/>
    </xf>
    <xf numFmtId="0" fontId="12" fillId="0" borderId="35" xfId="97" applyFont="1" applyFill="1" applyBorder="1" applyAlignment="1">
      <alignment horizontal="right" vertical="center" wrapText="1" indent="1"/>
    </xf>
    <xf numFmtId="0" fontId="12" fillId="0" borderId="36" xfId="97" applyFont="1" applyFill="1" applyBorder="1" applyAlignment="1">
      <alignment horizontal="right" vertical="center" wrapText="1" indent="1"/>
    </xf>
    <xf numFmtId="0" fontId="12" fillId="0" borderId="30" xfId="97" applyFont="1" applyFill="1" applyBorder="1" applyAlignment="1" applyProtection="1">
      <alignment horizontal="left" vertical="center" indent="1"/>
    </xf>
    <xf numFmtId="0" fontId="12" fillId="0" borderId="37" xfId="97" applyFont="1" applyFill="1" applyBorder="1" applyAlignment="1">
      <alignment horizontal="right" vertical="center" wrapText="1" indent="1"/>
    </xf>
    <xf numFmtId="0" fontId="12" fillId="0" borderId="38" xfId="97" applyFont="1" applyFill="1" applyBorder="1" applyAlignment="1">
      <alignment horizontal="right" vertical="center" wrapText="1" indent="1"/>
    </xf>
    <xf numFmtId="0" fontId="12" fillId="0" borderId="31" xfId="97" applyFont="1" applyFill="1" applyBorder="1" applyAlignment="1">
      <alignment horizontal="right" vertical="center" wrapText="1" indent="1"/>
    </xf>
    <xf numFmtId="0" fontId="12" fillId="0" borderId="32" xfId="97" applyFont="1" applyFill="1" applyBorder="1" applyAlignment="1">
      <alignment horizontal="right" vertical="center" wrapText="1" indent="1"/>
    </xf>
    <xf numFmtId="0" fontId="12" fillId="0" borderId="33" xfId="97" applyFont="1" applyFill="1" applyBorder="1" applyAlignment="1">
      <alignment horizontal="right" vertical="center" wrapText="1" indent="1"/>
    </xf>
    <xf numFmtId="49" fontId="28" fillId="0" borderId="0" xfId="99" applyFont="1" applyFill="1" applyAlignment="1">
      <alignment vertical="center" wrapText="1"/>
    </xf>
    <xf numFmtId="49" fontId="9" fillId="0" borderId="0" xfId="99" applyFill="1" applyAlignment="1">
      <alignment vertical="center" wrapText="1"/>
    </xf>
    <xf numFmtId="49" fontId="9" fillId="0" borderId="0" xfId="99" applyFill="1">
      <alignment vertical="top"/>
    </xf>
    <xf numFmtId="49" fontId="23" fillId="0" borderId="0" xfId="99" applyFont="1" applyFill="1" applyBorder="1" applyAlignment="1">
      <alignment horizontal="right" vertical="center" wrapText="1"/>
    </xf>
    <xf numFmtId="0" fontId="9" fillId="0" borderId="0" xfId="99" applyNumberFormat="1" applyFont="1" applyFill="1" applyBorder="1" applyAlignment="1">
      <alignment horizontal="left" vertical="center"/>
    </xf>
    <xf numFmtId="49" fontId="11" fillId="0" borderId="0" xfId="99" applyFont="1" applyFill="1" applyBorder="1" applyAlignment="1">
      <alignment vertical="center" wrapText="1"/>
    </xf>
    <xf numFmtId="49" fontId="9" fillId="0" borderId="0" xfId="99" applyFill="1" applyBorder="1" applyAlignment="1">
      <alignment horizontal="left" vertical="center" wrapText="1"/>
    </xf>
    <xf numFmtId="49" fontId="0" fillId="0" borderId="0" xfId="99" applyFont="1" applyFill="1" applyAlignment="1">
      <alignment vertical="center" wrapText="1"/>
    </xf>
    <xf numFmtId="0" fontId="9" fillId="0" borderId="39" xfId="99" applyNumberFormat="1" applyFill="1" applyBorder="1" applyAlignment="1">
      <alignment horizontal="center" vertical="center" wrapText="1"/>
    </xf>
    <xf numFmtId="0" fontId="9" fillId="0" borderId="40" xfId="99" applyNumberFormat="1" applyFill="1" applyBorder="1" applyAlignment="1">
      <alignment horizontal="center" vertical="center" wrapText="1"/>
    </xf>
    <xf numFmtId="0" fontId="9" fillId="0" borderId="41" xfId="99" applyNumberFormat="1" applyFill="1" applyBorder="1" applyAlignment="1">
      <alignment horizontal="center" vertical="center" wrapText="1"/>
    </xf>
    <xf numFmtId="49" fontId="9" fillId="0" borderId="0" xfId="99" applyNumberFormat="1" applyFont="1" applyFill="1" applyAlignment="1">
      <alignment vertical="center"/>
    </xf>
    <xf numFmtId="49" fontId="101" fillId="0" borderId="0" xfId="99" applyFont="1" applyFill="1" applyBorder="1" applyAlignment="1">
      <alignment vertical="center" wrapText="1"/>
    </xf>
    <xf numFmtId="0" fontId="0" fillId="0" borderId="6" xfId="0" applyNumberFormat="1" applyFont="1" applyFill="1" applyBorder="1" applyAlignment="1">
      <alignment horizontal="left" vertical="center"/>
    </xf>
    <xf numFmtId="49" fontId="0" fillId="0" borderId="6" xfId="0" applyFont="1" applyFill="1" applyBorder="1" applyAlignment="1">
      <alignment horizontal="left" vertical="center" wrapText="1"/>
    </xf>
    <xf numFmtId="0" fontId="9" fillId="0" borderId="0" xfId="99" applyNumberFormat="1" applyFont="1" applyFill="1" applyAlignment="1">
      <alignment vertical="center"/>
    </xf>
    <xf numFmtId="49" fontId="27" fillId="0" borderId="0" xfId="99" applyFont="1" applyFill="1" applyBorder="1" applyAlignment="1">
      <alignment horizontal="center" vertical="top" wrapText="1"/>
    </xf>
    <xf numFmtId="49" fontId="74" fillId="0" borderId="0" xfId="99" applyFont="1" applyFill="1" applyBorder="1" applyAlignment="1">
      <alignment horizontal="center" vertical="top" wrapText="1"/>
    </xf>
    <xf numFmtId="49" fontId="9" fillId="0" borderId="42" xfId="99" applyFill="1" applyBorder="1" applyAlignment="1">
      <alignment horizontal="center" vertical="center" wrapText="1"/>
    </xf>
    <xf numFmtId="49" fontId="9" fillId="0" borderId="43" xfId="99" applyFill="1" applyBorder="1" applyAlignment="1" applyProtection="1">
      <alignment horizontal="left" vertical="center" wrapText="1" indent="1"/>
      <protection locked="0"/>
    </xf>
    <xf numFmtId="49" fontId="9" fillId="0" borderId="43" xfId="99" applyFill="1" applyBorder="1" applyAlignment="1" applyProtection="1">
      <alignment horizontal="left" vertical="center" wrapText="1" indent="1"/>
    </xf>
    <xf numFmtId="49" fontId="9" fillId="0" borderId="44" xfId="99" applyFill="1" applyBorder="1" applyAlignment="1" applyProtection="1">
      <alignment horizontal="left" vertical="center" wrapText="1" indent="1"/>
      <protection locked="0"/>
    </xf>
    <xf numFmtId="49" fontId="9" fillId="0" borderId="0" xfId="99" applyFill="1" applyBorder="1" applyAlignment="1">
      <alignment horizontal="right" vertical="center" wrapText="1"/>
    </xf>
    <xf numFmtId="49" fontId="9" fillId="0" borderId="0" xfId="99" applyFill="1" applyBorder="1" applyAlignment="1">
      <alignment vertical="center" wrapText="1"/>
    </xf>
    <xf numFmtId="49" fontId="11" fillId="0" borderId="0" xfId="99" applyFont="1" applyFill="1" applyBorder="1" applyAlignment="1">
      <alignment horizontal="center" vertical="center" wrapText="1" shrinkToFit="1"/>
    </xf>
    <xf numFmtId="49" fontId="11" fillId="0" borderId="0" xfId="99" applyFont="1" applyFill="1" applyBorder="1" applyAlignment="1">
      <alignment horizontal="center" vertical="center" wrapText="1" shrinkToFit="1"/>
    </xf>
    <xf numFmtId="49" fontId="9" fillId="0" borderId="30" xfId="101" applyNumberFormat="1" applyFont="1" applyFill="1" applyBorder="1" applyAlignment="1">
      <alignment horizontal="center" vertical="center" wrapText="1"/>
    </xf>
    <xf numFmtId="0" fontId="9" fillId="0" borderId="45" xfId="101" applyNumberFormat="1" applyFont="1" applyFill="1" applyBorder="1" applyAlignment="1">
      <alignment horizontal="center" vertical="center" wrapText="1"/>
    </xf>
    <xf numFmtId="0" fontId="63" fillId="0" borderId="30" xfId="98" applyFont="1" applyFill="1" applyBorder="1" applyAlignment="1">
      <alignment horizontal="center" vertical="center" wrapText="1"/>
    </xf>
    <xf numFmtId="0" fontId="63" fillId="0" borderId="0" xfId="98" applyFont="1" applyFill="1"/>
    <xf numFmtId="49" fontId="63" fillId="0" borderId="0" xfId="98" applyNumberFormat="1" applyFont="1" applyFill="1" applyAlignment="1"/>
    <xf numFmtId="0" fontId="0" fillId="0" borderId="58" xfId="0" applyNumberFormat="1" applyFont="1" applyFill="1" applyBorder="1" applyAlignment="1">
      <alignment horizontal="left" vertical="center"/>
    </xf>
    <xf numFmtId="0" fontId="63" fillId="0" borderId="7" xfId="98" applyFont="1" applyFill="1" applyBorder="1" applyAlignment="1">
      <alignment horizontal="center" vertical="center"/>
    </xf>
    <xf numFmtId="49" fontId="9" fillId="0" borderId="33" xfId="98" applyNumberFormat="1" applyFont="1" applyFill="1" applyBorder="1" applyAlignment="1">
      <alignment vertical="center" wrapText="1"/>
    </xf>
    <xf numFmtId="49" fontId="9" fillId="0" borderId="30" xfId="49" applyNumberFormat="1" applyFill="1" applyBorder="1" applyAlignment="1">
      <alignment horizontal="center" vertical="center"/>
    </xf>
    <xf numFmtId="3" fontId="9" fillId="0" borderId="30" xfId="49" applyNumberFormat="1" applyFill="1" applyBorder="1" applyAlignment="1" applyProtection="1">
      <alignment horizontal="right" vertical="center"/>
      <protection locked="0"/>
    </xf>
    <xf numFmtId="3" fontId="9" fillId="0" borderId="30" xfId="98" applyNumberFormat="1" applyFont="1" applyFill="1" applyBorder="1" applyAlignment="1" applyProtection="1">
      <alignment horizontal="right" vertical="center"/>
      <protection locked="0"/>
    </xf>
    <xf numFmtId="49" fontId="9" fillId="0" borderId="7" xfId="98" applyNumberFormat="1" applyFont="1" applyFill="1" applyBorder="1" applyAlignment="1" applyProtection="1">
      <alignment horizontal="left" vertical="center" wrapText="1"/>
      <protection locked="0"/>
    </xf>
    <xf numFmtId="4" fontId="9" fillId="0" borderId="30" xfId="49" applyNumberFormat="1" applyFill="1" applyBorder="1" applyAlignment="1" applyProtection="1">
      <alignment horizontal="right" vertical="center"/>
      <protection locked="0"/>
    </xf>
    <xf numFmtId="0" fontId="63" fillId="0" borderId="0" xfId="98" applyNumberFormat="1" applyFont="1" applyFill="1" applyAlignment="1"/>
    <xf numFmtId="49" fontId="0" fillId="0" borderId="7" xfId="98" applyNumberFormat="1" applyFont="1" applyFill="1" applyBorder="1" applyAlignment="1" applyProtection="1">
      <alignment horizontal="left" vertical="center" wrapText="1"/>
      <protection locked="0"/>
    </xf>
    <xf numFmtId="4" fontId="9" fillId="0" borderId="30" xfId="98" applyNumberFormat="1" applyFont="1" applyFill="1" applyBorder="1" applyAlignment="1" applyProtection="1">
      <alignment horizontal="right" vertical="center"/>
      <protection locked="0"/>
    </xf>
    <xf numFmtId="49" fontId="0" fillId="0" borderId="31" xfId="49" applyNumberFormat="1" applyFont="1" applyFill="1" applyBorder="1" applyAlignment="1" applyProtection="1">
      <alignment horizontal="left" vertical="center" wrapText="1"/>
      <protection locked="0"/>
    </xf>
    <xf numFmtId="49" fontId="9" fillId="0" borderId="32" xfId="49" applyNumberFormat="1" applyFill="1" applyBorder="1" applyAlignment="1" applyProtection="1">
      <alignment horizontal="left" vertical="center" wrapText="1"/>
      <protection locked="0"/>
    </xf>
    <xf numFmtId="49" fontId="9" fillId="0" borderId="33" xfId="49" applyNumberFormat="1" applyFill="1" applyBorder="1" applyAlignment="1" applyProtection="1">
      <alignment horizontal="left" vertical="center" wrapText="1"/>
      <protection locked="0"/>
    </xf>
    <xf numFmtId="0" fontId="11" fillId="0" borderId="6" xfId="98" quotePrefix="1" applyFont="1" applyFill="1" applyBorder="1" applyAlignment="1">
      <alignment horizontal="left" vertical="center" wrapText="1" indent="1"/>
    </xf>
    <xf numFmtId="0" fontId="11" fillId="0" borderId="6" xfId="98" applyFont="1" applyFill="1" applyBorder="1" applyAlignment="1">
      <alignment horizontal="left" vertical="center" wrapText="1" indent="1"/>
    </xf>
    <xf numFmtId="0" fontId="11" fillId="0" borderId="6" xfId="98" quotePrefix="1" applyFont="1" applyFill="1" applyBorder="1" applyAlignment="1">
      <alignment horizontal="left" vertical="center" wrapText="1" indent="1"/>
    </xf>
    <xf numFmtId="0" fontId="11" fillId="0" borderId="6" xfId="98" applyFont="1" applyFill="1" applyBorder="1" applyAlignment="1">
      <alignment horizontal="left" vertical="center" wrapText="1" indent="1"/>
    </xf>
    <xf numFmtId="0" fontId="9" fillId="0" borderId="59" xfId="98" applyFont="1" applyFill="1" applyBorder="1" applyAlignment="1">
      <alignment horizontal="center" vertical="center" wrapText="1"/>
    </xf>
    <xf numFmtId="0" fontId="9" fillId="0" borderId="7" xfId="98" applyFont="1" applyFill="1" applyBorder="1" applyAlignment="1">
      <alignment horizontal="center" vertical="center" wrapText="1"/>
    </xf>
    <xf numFmtId="0" fontId="9" fillId="0" borderId="7" xfId="98" applyFont="1" applyFill="1" applyBorder="1" applyAlignment="1">
      <alignment horizontal="center" vertical="center" wrapText="1"/>
    </xf>
    <xf numFmtId="0" fontId="9" fillId="0" borderId="0" xfId="98" applyFont="1" applyFill="1" applyAlignment="1"/>
    <xf numFmtId="0" fontId="9" fillId="0" borderId="0" xfId="98" applyFont="1" applyFill="1"/>
    <xf numFmtId="0" fontId="9" fillId="0" borderId="7" xfId="98" applyFont="1" applyFill="1" applyBorder="1" applyAlignment="1">
      <alignment horizontal="center" vertical="center"/>
    </xf>
    <xf numFmtId="0" fontId="9" fillId="0" borderId="7" xfId="98" applyNumberFormat="1" applyFont="1" applyFill="1" applyBorder="1" applyAlignment="1" applyProtection="1">
      <alignment vertical="center" wrapText="1"/>
      <protection locked="0"/>
    </xf>
    <xf numFmtId="0" fontId="9" fillId="0" borderId="7" xfId="98" applyNumberFormat="1" applyFont="1" applyFill="1" applyBorder="1" applyAlignment="1" applyProtection="1">
      <alignment horizontal="left" vertical="center" wrapText="1"/>
      <protection locked="0"/>
    </xf>
    <xf numFmtId="0" fontId="77" fillId="0" borderId="0" xfId="98" applyFont="1" applyFill="1"/>
    <xf numFmtId="0" fontId="63" fillId="0" borderId="0" xfId="97" applyFont="1" applyFill="1"/>
    <xf numFmtId="0" fontId="9" fillId="0" borderId="0" xfId="97" applyFont="1" applyFill="1"/>
    <xf numFmtId="0" fontId="63" fillId="0" borderId="0" xfId="97" applyFont="1" applyFill="1" applyAlignment="1">
      <alignment wrapText="1"/>
    </xf>
    <xf numFmtId="0" fontId="63" fillId="0" borderId="0" xfId="103" applyFont="1" applyFill="1"/>
    <xf numFmtId="0" fontId="13" fillId="0" borderId="0" xfId="102" applyFont="1" applyFill="1"/>
    <xf numFmtId="0" fontId="9" fillId="0" borderId="0" xfId="102" applyFont="1" applyFill="1"/>
    <xf numFmtId="0" fontId="9" fillId="0" borderId="0" xfId="102" applyNumberFormat="1" applyFont="1" applyFill="1" applyAlignment="1">
      <alignment horizontal="left" vertical="center"/>
    </xf>
    <xf numFmtId="0" fontId="13" fillId="0" borderId="0" xfId="49" applyFont="1" applyFill="1">
      <alignment horizontal="left" vertical="center"/>
    </xf>
    <xf numFmtId="0" fontId="63" fillId="0" borderId="0" xfId="103" applyFont="1" applyFill="1" applyAlignment="1">
      <alignment horizontal="center" vertical="center"/>
    </xf>
    <xf numFmtId="0" fontId="63" fillId="0" borderId="0" xfId="103" applyFont="1" applyFill="1" applyAlignment="1">
      <alignment horizontal="center"/>
    </xf>
    <xf numFmtId="0" fontId="13" fillId="0" borderId="0" xfId="102" applyFont="1" applyFill="1" applyAlignment="1">
      <alignment horizontal="center"/>
    </xf>
    <xf numFmtId="0" fontId="9" fillId="0" borderId="0" xfId="102" applyFont="1" applyFill="1" applyAlignment="1">
      <alignment horizontal="center"/>
    </xf>
    <xf numFmtId="0" fontId="9" fillId="0" borderId="0" xfId="102" applyFont="1" applyFill="1" applyAlignment="1">
      <alignment horizontal="center" wrapText="1"/>
    </xf>
    <xf numFmtId="0" fontId="13" fillId="0" borderId="0" xfId="49" applyFont="1" applyFill="1" applyAlignment="1">
      <alignment horizontal="center" vertical="center"/>
    </xf>
    <xf numFmtId="0" fontId="73" fillId="0" borderId="0" xfId="102" applyFont="1" applyFill="1" applyAlignment="1">
      <alignment vertical="center" wrapText="1"/>
    </xf>
    <xf numFmtId="0" fontId="9" fillId="0" borderId="30" xfId="97" applyFont="1" applyFill="1" applyBorder="1" applyAlignment="1">
      <alignment horizontal="center" vertical="center" wrapText="1"/>
    </xf>
    <xf numFmtId="0" fontId="9" fillId="0" borderId="30" xfId="97" applyFont="1" applyFill="1" applyBorder="1" applyAlignment="1">
      <alignment horizontal="center" vertical="center" wrapText="1"/>
    </xf>
    <xf numFmtId="0" fontId="63" fillId="0" borderId="7" xfId="102" applyFont="1" applyFill="1" applyBorder="1" applyAlignment="1">
      <alignment horizontal="center" vertical="center" wrapText="1"/>
    </xf>
    <xf numFmtId="0" fontId="63" fillId="0" borderId="0" xfId="102" applyFont="1" applyFill="1" applyAlignment="1">
      <alignment vertical="center" wrapText="1"/>
    </xf>
    <xf numFmtId="49" fontId="0" fillId="0" borderId="6" xfId="0" applyNumberFormat="1" applyFont="1" applyFill="1" applyBorder="1" applyAlignment="1">
      <alignment horizontal="left" vertical="center" wrapText="1"/>
    </xf>
    <xf numFmtId="49" fontId="63" fillId="0" borderId="0" xfId="97" applyNumberFormat="1" applyFont="1" applyFill="1" applyAlignment="1"/>
    <xf numFmtId="49" fontId="71" fillId="0" borderId="31" xfId="99" applyFont="1" applyFill="1" applyBorder="1" applyAlignment="1">
      <alignment horizontal="left" vertical="center" indent="1"/>
    </xf>
    <xf numFmtId="49" fontId="9" fillId="0" borderId="32" xfId="99" applyFont="1" applyFill="1" applyBorder="1" applyAlignment="1">
      <alignment horizontal="left" vertical="center" indent="1"/>
    </xf>
    <xf numFmtId="49" fontId="71" fillId="0" borderId="32" xfId="99" applyFont="1" applyFill="1" applyBorder="1" applyAlignment="1">
      <alignment horizontal="left" vertical="center" indent="1"/>
    </xf>
    <xf numFmtId="0" fontId="95" fillId="0" borderId="32" xfId="99" applyNumberFormat="1" applyFont="1" applyFill="1" applyBorder="1" applyAlignment="1">
      <alignment horizontal="left" vertical="center" indent="1"/>
    </xf>
    <xf numFmtId="0" fontId="9" fillId="0" borderId="30" xfId="97" applyFont="1" applyFill="1" applyBorder="1" applyAlignment="1">
      <alignment horizontal="center" vertical="center"/>
    </xf>
    <xf numFmtId="0" fontId="63" fillId="0" borderId="30" xfId="97" applyFont="1" applyFill="1" applyBorder="1" applyAlignment="1">
      <alignment horizontal="left" vertical="center" wrapText="1"/>
    </xf>
    <xf numFmtId="0" fontId="63" fillId="0" borderId="30" xfId="97" applyFont="1" applyFill="1" applyBorder="1" applyAlignment="1">
      <alignment horizontal="center" vertical="center"/>
    </xf>
    <xf numFmtId="169" fontId="63" fillId="0" borderId="30" xfId="97" applyNumberFormat="1" applyFont="1" applyFill="1" applyBorder="1" applyAlignment="1" applyProtection="1">
      <alignment horizontal="right" vertical="center"/>
      <protection locked="0"/>
    </xf>
    <xf numFmtId="49" fontId="63" fillId="0" borderId="30" xfId="97" applyNumberFormat="1" applyFont="1" applyFill="1" applyBorder="1" applyAlignment="1" applyProtection="1">
      <alignment horizontal="left" vertical="center" wrapText="1"/>
      <protection locked="0"/>
    </xf>
    <xf numFmtId="0" fontId="63" fillId="0" borderId="30" xfId="97" applyFont="1" applyFill="1" applyBorder="1" applyAlignment="1">
      <alignment horizontal="justify" vertical="center" wrapText="1"/>
    </xf>
    <xf numFmtId="169" fontId="13" fillId="0" borderId="30" xfId="104" applyNumberFormat="1" applyFont="1" applyFill="1" applyBorder="1" applyAlignment="1" applyProtection="1">
      <alignment horizontal="right" vertical="center"/>
      <protection locked="0"/>
    </xf>
    <xf numFmtId="169" fontId="71" fillId="0" borderId="32" xfId="99" applyNumberFormat="1" applyFont="1" applyFill="1" applyBorder="1" applyAlignment="1">
      <alignment horizontal="left" vertical="center" indent="1"/>
    </xf>
    <xf numFmtId="49" fontId="71" fillId="0" borderId="32" xfId="99" applyNumberFormat="1" applyFont="1" applyFill="1" applyBorder="1" applyAlignment="1">
      <alignment horizontal="left" vertical="center" indent="1"/>
    </xf>
    <xf numFmtId="172" fontId="71" fillId="0" borderId="32" xfId="99" applyNumberFormat="1" applyFont="1" applyFill="1" applyBorder="1" applyAlignment="1">
      <alignment horizontal="left" vertical="center" indent="1"/>
    </xf>
    <xf numFmtId="169" fontId="71" fillId="0" borderId="33" xfId="99" applyNumberFormat="1" applyFont="1" applyFill="1" applyBorder="1" applyAlignment="1">
      <alignment horizontal="left" vertical="center" indent="1"/>
    </xf>
    <xf numFmtId="0" fontId="63" fillId="0" borderId="30" xfId="97" applyFont="1" applyFill="1" applyBorder="1" applyAlignment="1">
      <alignment horizontal="center" vertical="center" wrapText="1"/>
    </xf>
    <xf numFmtId="49" fontId="9" fillId="0" borderId="30" xfId="97" applyNumberFormat="1" applyFont="1" applyFill="1" applyBorder="1" applyAlignment="1">
      <alignment horizontal="center" vertical="center"/>
    </xf>
    <xf numFmtId="0" fontId="9" fillId="0" borderId="30" xfId="97" applyFont="1" applyFill="1" applyBorder="1" applyAlignment="1">
      <alignment horizontal="left" vertical="center" wrapText="1" indent="1"/>
    </xf>
    <xf numFmtId="169" fontId="9" fillId="0" borderId="30" xfId="104" applyNumberFormat="1" applyFont="1" applyFill="1" applyBorder="1" applyAlignment="1" applyProtection="1">
      <alignment horizontal="right" vertical="center"/>
      <protection locked="0"/>
    </xf>
    <xf numFmtId="0" fontId="9" fillId="0" borderId="30" xfId="97" applyFont="1" applyFill="1" applyBorder="1" applyAlignment="1">
      <alignment horizontal="justify" vertical="center" wrapText="1"/>
    </xf>
    <xf numFmtId="0" fontId="63" fillId="0" borderId="0" xfId="102" applyFont="1" applyFill="1"/>
    <xf numFmtId="49" fontId="9" fillId="0" borderId="30" xfId="102" applyNumberFormat="1" applyFont="1" applyFill="1" applyBorder="1" applyAlignment="1">
      <alignment horizontal="center" vertical="center"/>
    </xf>
    <xf numFmtId="0" fontId="9" fillId="0" borderId="30" xfId="97" applyFont="1" applyFill="1" applyBorder="1" applyAlignment="1">
      <alignment horizontal="left" vertical="center" wrapText="1"/>
    </xf>
    <xf numFmtId="169" fontId="9" fillId="0" borderId="30" xfId="102" applyNumberFormat="1" applyFont="1" applyFill="1" applyBorder="1" applyAlignment="1" applyProtection="1">
      <alignment horizontal="right" vertical="center"/>
      <protection locked="0"/>
    </xf>
    <xf numFmtId="49" fontId="9" fillId="0" borderId="30" xfId="102" applyNumberFormat="1" applyFont="1" applyFill="1" applyBorder="1" applyAlignment="1" applyProtection="1">
      <alignment horizontal="left" vertical="center" wrapText="1"/>
      <protection locked="0"/>
    </xf>
    <xf numFmtId="49" fontId="88" fillId="0" borderId="55" xfId="0" applyFont="1" applyFill="1" applyBorder="1" applyAlignment="1">
      <alignment horizontal="left" vertical="center" wrapText="1" indent="1"/>
    </xf>
    <xf numFmtId="49" fontId="88" fillId="0" borderId="56" xfId="0" applyFont="1" applyFill="1" applyBorder="1" applyAlignment="1">
      <alignment vertical="center" wrapText="1"/>
    </xf>
    <xf numFmtId="0" fontId="63" fillId="0" borderId="0" xfId="102" applyFont="1" applyFill="1" applyAlignment="1">
      <alignment vertical="center"/>
    </xf>
    <xf numFmtId="0" fontId="9" fillId="0" borderId="0" xfId="97" applyFont="1" applyFill="1" applyAlignment="1">
      <alignment vertical="center"/>
    </xf>
    <xf numFmtId="0" fontId="78" fillId="0" borderId="30" xfId="102" applyFont="1" applyFill="1" applyBorder="1" applyAlignment="1">
      <alignment vertical="center" wrapText="1"/>
    </xf>
    <xf numFmtId="0" fontId="63" fillId="0" borderId="7" xfId="102" applyFont="1" applyFill="1" applyBorder="1" applyAlignment="1">
      <alignment horizontal="center" vertical="center" wrapText="1"/>
    </xf>
    <xf numFmtId="0" fontId="9" fillId="0" borderId="38" xfId="102" applyFont="1" applyFill="1" applyBorder="1" applyAlignment="1">
      <alignment horizontal="center" vertical="center" wrapText="1"/>
    </xf>
    <xf numFmtId="0" fontId="63" fillId="0" borderId="34" xfId="102" applyFont="1" applyFill="1" applyBorder="1" applyAlignment="1">
      <alignment horizontal="center" vertical="center" wrapText="1"/>
    </xf>
    <xf numFmtId="0" fontId="63" fillId="0" borderId="45" xfId="102" applyFont="1" applyFill="1" applyBorder="1" applyAlignment="1">
      <alignment horizontal="center" vertical="center" wrapText="1"/>
    </xf>
    <xf numFmtId="0" fontId="63" fillId="0" borderId="30" xfId="102" applyFont="1" applyFill="1" applyBorder="1" applyAlignment="1">
      <alignment horizontal="center" vertical="center" wrapText="1"/>
    </xf>
    <xf numFmtId="0" fontId="63" fillId="0" borderId="30" xfId="102" applyFont="1" applyFill="1" applyBorder="1" applyAlignment="1">
      <alignment horizontal="center" vertical="center" wrapText="1"/>
    </xf>
    <xf numFmtId="0" fontId="9" fillId="0" borderId="33" xfId="102" applyFont="1" applyFill="1" applyBorder="1" applyAlignment="1">
      <alignment horizontal="center" vertical="center" wrapText="1"/>
    </xf>
    <xf numFmtId="0" fontId="63" fillId="0" borderId="31" xfId="102" applyFont="1" applyFill="1" applyBorder="1" applyAlignment="1">
      <alignment horizontal="center" vertical="center" wrapText="1"/>
    </xf>
    <xf numFmtId="49" fontId="63" fillId="0" borderId="0" xfId="102" applyNumberFormat="1" applyFont="1" applyFill="1" applyAlignment="1">
      <alignment vertical="center"/>
    </xf>
    <xf numFmtId="0" fontId="0" fillId="0" borderId="58" xfId="0" applyNumberFormat="1" applyFont="1" applyFill="1" applyBorder="1" applyAlignment="1">
      <alignment horizontal="left" vertical="center" indent="1"/>
    </xf>
    <xf numFmtId="49" fontId="63" fillId="0" borderId="7" xfId="102" applyNumberFormat="1" applyFont="1" applyFill="1" applyBorder="1" applyAlignment="1">
      <alignment horizontal="center" vertical="center"/>
    </xf>
    <xf numFmtId="0" fontId="63" fillId="0" borderId="33" xfId="102" applyFont="1" applyFill="1" applyBorder="1" applyAlignment="1">
      <alignment vertical="center" wrapText="1"/>
    </xf>
    <xf numFmtId="0" fontId="63" fillId="0" borderId="31" xfId="102" applyFont="1" applyFill="1" applyBorder="1" applyAlignment="1">
      <alignment horizontal="left" vertical="center" indent="1"/>
    </xf>
    <xf numFmtId="0" fontId="63" fillId="0" borderId="32" xfId="102" applyFont="1" applyFill="1" applyBorder="1" applyAlignment="1">
      <alignment horizontal="left" vertical="center" indent="1"/>
    </xf>
    <xf numFmtId="0" fontId="63" fillId="0" borderId="33" xfId="102" applyFont="1" applyFill="1" applyBorder="1" applyAlignment="1">
      <alignment horizontal="left" vertical="center" indent="1"/>
    </xf>
    <xf numFmtId="49" fontId="63" fillId="0" borderId="30" xfId="102" applyNumberFormat="1" applyFont="1" applyFill="1" applyBorder="1" applyAlignment="1" applyProtection="1">
      <alignment horizontal="left" vertical="center" wrapText="1"/>
      <protection locked="0"/>
    </xf>
    <xf numFmtId="0" fontId="63" fillId="0" borderId="33" xfId="102" applyFont="1" applyFill="1" applyBorder="1" applyAlignment="1">
      <alignment vertical="center"/>
    </xf>
    <xf numFmtId="169" fontId="63" fillId="0" borderId="30" xfId="102" applyNumberFormat="1" applyFont="1" applyFill="1" applyBorder="1" applyAlignment="1" applyProtection="1">
      <alignment horizontal="right" vertical="center"/>
      <protection locked="0"/>
    </xf>
    <xf numFmtId="0" fontId="9" fillId="0" borderId="30" xfId="97" applyFont="1" applyFill="1" applyBorder="1" applyAlignment="1">
      <alignment vertical="center" wrapText="1"/>
    </xf>
    <xf numFmtId="169" fontId="9" fillId="0" borderId="30" xfId="102" applyNumberFormat="1" applyFont="1" applyFill="1" applyBorder="1" applyAlignment="1">
      <alignment horizontal="right" vertical="center"/>
    </xf>
    <xf numFmtId="49" fontId="0" fillId="0" borderId="30" xfId="102" applyNumberFormat="1" applyFont="1" applyFill="1" applyBorder="1" applyAlignment="1" applyProtection="1">
      <alignment horizontal="left" vertical="center" wrapText="1"/>
      <protection locked="0"/>
    </xf>
    <xf numFmtId="0" fontId="9" fillId="0" borderId="33" xfId="102" applyFont="1" applyFill="1" applyBorder="1" applyAlignment="1">
      <alignment horizontal="left" vertical="center" wrapText="1" indent="1"/>
    </xf>
    <xf numFmtId="0" fontId="9" fillId="0" borderId="30" xfId="102" applyFont="1" applyFill="1" applyBorder="1" applyAlignment="1">
      <alignment horizontal="center" vertical="center" wrapText="1"/>
    </xf>
    <xf numFmtId="0" fontId="9" fillId="0" borderId="30" xfId="97" applyFont="1" applyFill="1" applyBorder="1" applyAlignment="1">
      <alignment horizontal="left" vertical="center" wrapText="1" indent="2"/>
    </xf>
    <xf numFmtId="0" fontId="63" fillId="0" borderId="30" xfId="102" applyFont="1" applyFill="1" applyBorder="1" applyAlignment="1">
      <alignment horizontal="left" vertical="center" wrapText="1" indent="3"/>
    </xf>
    <xf numFmtId="0" fontId="9" fillId="0" borderId="32" xfId="97" applyFont="1" applyFill="1" applyBorder="1" applyAlignment="1">
      <alignment horizontal="left" vertical="center" wrapText="1" indent="1"/>
    </xf>
    <xf numFmtId="0" fontId="9" fillId="0" borderId="0" xfId="97" applyFont="1" applyFill="1" applyAlignment="1">
      <alignment horizontal="right" vertical="center" wrapText="1" indent="1"/>
    </xf>
    <xf numFmtId="4" fontId="9" fillId="0" borderId="0" xfId="102" applyNumberFormat="1" applyFont="1" applyFill="1" applyAlignment="1" applyProtection="1">
      <alignment horizontal="right" vertical="center"/>
    </xf>
    <xf numFmtId="0" fontId="63" fillId="0" borderId="0" xfId="102" applyFont="1" applyFill="1" applyAlignment="1" applyProtection="1">
      <alignment vertical="center" wrapText="1"/>
    </xf>
    <xf numFmtId="0" fontId="78" fillId="0" borderId="45" xfId="102" applyFont="1" applyFill="1" applyBorder="1" applyAlignment="1">
      <alignment vertical="center" wrapText="1"/>
    </xf>
    <xf numFmtId="0" fontId="63" fillId="0" borderId="5" xfId="102" applyFont="1" applyFill="1" applyBorder="1" applyAlignment="1">
      <alignment horizontal="center" vertical="center" wrapText="1"/>
    </xf>
    <xf numFmtId="0" fontId="9" fillId="0" borderId="7" xfId="102" applyFont="1" applyFill="1" applyBorder="1" applyAlignment="1">
      <alignment horizontal="center" vertical="center" wrapText="1"/>
    </xf>
    <xf numFmtId="0" fontId="9" fillId="0" borderId="33" xfId="97" applyFont="1" applyFill="1" applyBorder="1" applyAlignment="1">
      <alignment horizontal="center" vertical="center" wrapText="1"/>
    </xf>
    <xf numFmtId="169" fontId="0" fillId="0" borderId="6" xfId="0" applyNumberFormat="1" applyFont="1" applyFill="1" applyBorder="1" applyAlignment="1">
      <alignment horizontal="left" vertical="center"/>
    </xf>
    <xf numFmtId="49" fontId="63" fillId="0" borderId="7" xfId="111" applyNumberFormat="1" applyFont="1" applyFill="1" applyBorder="1" applyAlignment="1">
      <alignment horizontal="center" vertical="center"/>
    </xf>
    <xf numFmtId="0" fontId="63" fillId="0" borderId="30" xfId="111" applyFont="1" applyFill="1" applyBorder="1" applyAlignment="1">
      <alignment horizontal="left" vertical="center" wrapText="1"/>
    </xf>
    <xf numFmtId="0" fontId="63" fillId="0" borderId="30" xfId="102" applyFont="1" applyFill="1" applyBorder="1" applyAlignment="1">
      <alignment horizontal="right" vertical="center" wrapText="1" indent="1"/>
    </xf>
    <xf numFmtId="0" fontId="63" fillId="0" borderId="30" xfId="111" applyFont="1" applyFill="1" applyBorder="1" applyAlignment="1">
      <alignment horizontal="left" vertical="center"/>
    </xf>
    <xf numFmtId="169" fontId="63" fillId="0" borderId="30" xfId="102" applyNumberFormat="1" applyFont="1" applyFill="1" applyBorder="1" applyAlignment="1" applyProtection="1">
      <alignment horizontal="right" vertical="center"/>
    </xf>
    <xf numFmtId="169" fontId="63" fillId="0" borderId="30" xfId="102" applyNumberFormat="1" applyFont="1" applyFill="1" applyBorder="1" applyAlignment="1">
      <alignment horizontal="right" vertical="center"/>
    </xf>
    <xf numFmtId="0" fontId="63" fillId="0" borderId="30" xfId="111" applyFont="1" applyFill="1" applyBorder="1" applyAlignment="1">
      <alignment horizontal="left" vertical="center" wrapText="1" indent="2"/>
    </xf>
    <xf numFmtId="0" fontId="63" fillId="0" borderId="30" xfId="111" applyFont="1" applyFill="1" applyBorder="1" applyAlignment="1">
      <alignment horizontal="left" vertical="center" wrapText="1" indent="1"/>
    </xf>
    <xf numFmtId="0" fontId="9" fillId="0" borderId="31" xfId="97" applyFont="1" applyFill="1" applyBorder="1" applyAlignment="1">
      <alignment horizontal="left" vertical="center" wrapText="1"/>
    </xf>
    <xf numFmtId="0" fontId="78" fillId="0" borderId="46" xfId="102" applyFont="1" applyFill="1" applyBorder="1" applyAlignment="1">
      <alignment vertical="center" wrapText="1"/>
    </xf>
    <xf numFmtId="0" fontId="9" fillId="0" borderId="43" xfId="102" applyFont="1" applyFill="1" applyBorder="1" applyAlignment="1">
      <alignment horizontal="center" vertical="center" wrapText="1"/>
    </xf>
    <xf numFmtId="0" fontId="91" fillId="0" borderId="43" xfId="102" applyFont="1" applyFill="1" applyBorder="1" applyAlignment="1">
      <alignment vertical="center"/>
    </xf>
    <xf numFmtId="0" fontId="9" fillId="0" borderId="69" xfId="102" applyFont="1" applyFill="1" applyBorder="1" applyAlignment="1" applyProtection="1">
      <alignment horizontal="left" vertical="center" wrapText="1"/>
      <protection locked="0"/>
    </xf>
    <xf numFmtId="0" fontId="9" fillId="0" borderId="58" xfId="102" applyFont="1" applyFill="1" applyBorder="1" applyAlignment="1" applyProtection="1">
      <alignment horizontal="left" vertical="center" wrapText="1"/>
      <protection locked="0"/>
    </xf>
    <xf numFmtId="0" fontId="9" fillId="0" borderId="70" xfId="102" applyFont="1" applyFill="1" applyBorder="1" applyAlignment="1" applyProtection="1">
      <alignment horizontal="left" vertical="center" wrapText="1"/>
      <protection locked="0"/>
    </xf>
    <xf numFmtId="0" fontId="9" fillId="0" borderId="30" xfId="102" applyFont="1" applyFill="1" applyBorder="1" applyAlignment="1">
      <alignment horizontal="center" vertical="center" wrapText="1"/>
    </xf>
    <xf numFmtId="49" fontId="63" fillId="0" borderId="0" xfId="102" applyNumberFormat="1" applyFont="1" applyFill="1" applyAlignment="1">
      <alignment horizontal="left" vertical="center"/>
    </xf>
    <xf numFmtId="0" fontId="63" fillId="0" borderId="0" xfId="102" applyFont="1" applyFill="1" applyAlignment="1">
      <alignment horizontal="center" vertical="center" wrapText="1"/>
    </xf>
    <xf numFmtId="49" fontId="9" fillId="0" borderId="30" xfId="102" applyNumberFormat="1" applyFont="1" applyFill="1" applyBorder="1" applyAlignment="1">
      <alignment horizontal="center" vertical="center" wrapText="1"/>
    </xf>
    <xf numFmtId="4" fontId="9" fillId="0" borderId="30" xfId="102" applyNumberFormat="1" applyFont="1" applyFill="1" applyBorder="1" applyAlignment="1">
      <alignment horizontal="right" vertical="center"/>
    </xf>
    <xf numFmtId="0" fontId="0" fillId="0" borderId="30" xfId="102" applyFont="1" applyFill="1" applyBorder="1" applyAlignment="1" applyProtection="1">
      <alignment horizontal="left" vertical="center" wrapText="1"/>
      <protection locked="0"/>
    </xf>
    <xf numFmtId="4" fontId="9" fillId="0" borderId="30" xfId="102" applyNumberFormat="1" applyFont="1" applyFill="1" applyBorder="1" applyAlignment="1" applyProtection="1">
      <alignment horizontal="right" vertical="center"/>
      <protection locked="0"/>
    </xf>
    <xf numFmtId="0" fontId="3" fillId="0" borderId="7" xfId="102" applyFont="1" applyFill="1" applyBorder="1" applyAlignment="1">
      <alignment vertical="center"/>
    </xf>
    <xf numFmtId="49" fontId="9" fillId="0" borderId="14" xfId="102" applyNumberFormat="1" applyFont="1" applyFill="1" applyBorder="1" applyAlignment="1" applyProtection="1">
      <alignment horizontal="left" vertical="top" wrapText="1"/>
      <protection locked="0"/>
    </xf>
    <xf numFmtId="49" fontId="76" fillId="0" borderId="14" xfId="102" applyNumberFormat="1" applyFont="1" applyFill="1" applyBorder="1" applyAlignment="1" applyProtection="1">
      <alignment horizontal="left" vertical="top" wrapText="1"/>
      <protection locked="0"/>
    </xf>
    <xf numFmtId="0" fontId="63" fillId="0" borderId="0" xfId="102" applyFont="1" applyFill="1" applyAlignment="1">
      <alignment horizontal="left" vertical="center"/>
    </xf>
    <xf numFmtId="4" fontId="63" fillId="0" borderId="7" xfId="106" applyNumberFormat="1" applyFont="1" applyFill="1" applyBorder="1" applyAlignment="1" applyProtection="1">
      <alignment horizontal="right" vertical="center"/>
      <protection locked="0"/>
    </xf>
    <xf numFmtId="169" fontId="9" fillId="0" borderId="30" xfId="102" applyNumberFormat="1" applyFont="1" applyFill="1" applyBorder="1" applyAlignment="1" applyProtection="1">
      <alignment horizontal="right" vertical="center"/>
    </xf>
    <xf numFmtId="49" fontId="9" fillId="0" borderId="0" xfId="102" applyNumberFormat="1" applyFont="1" applyFill="1" applyBorder="1" applyAlignment="1">
      <alignment horizontal="center" vertical="center" wrapText="1"/>
    </xf>
    <xf numFmtId="49" fontId="95" fillId="0" borderId="5" xfId="102" applyNumberFormat="1" applyFont="1" applyFill="1" applyBorder="1" applyAlignment="1">
      <alignment horizontal="center" vertical="center" wrapText="1"/>
    </xf>
    <xf numFmtId="0" fontId="9" fillId="0" borderId="0" xfId="102" applyFont="1" applyFill="1" applyBorder="1" applyAlignment="1" applyProtection="1">
      <alignment horizontal="left" vertical="center" wrapText="1"/>
    </xf>
    <xf numFmtId="0" fontId="63" fillId="0" borderId="0" xfId="102" applyFont="1" applyFill="1" applyBorder="1" applyAlignment="1">
      <alignment horizontal="center" vertical="center" wrapText="1"/>
    </xf>
    <xf numFmtId="4" fontId="9" fillId="0" borderId="0" xfId="102" applyNumberFormat="1" applyFont="1" applyFill="1" applyBorder="1" applyAlignment="1" applyProtection="1">
      <alignment horizontal="right" vertical="center"/>
    </xf>
    <xf numFmtId="49" fontId="9" fillId="0" borderId="8" xfId="102" applyNumberFormat="1" applyFont="1" applyFill="1" applyBorder="1" applyAlignment="1" applyProtection="1">
      <alignment horizontal="left" vertical="center"/>
    </xf>
    <xf numFmtId="0" fontId="9" fillId="0" borderId="0" xfId="99" applyNumberFormat="1" applyFill="1" applyAlignment="1">
      <alignment vertical="center"/>
    </xf>
    <xf numFmtId="49" fontId="9" fillId="0" borderId="0" xfId="102" applyNumberFormat="1" applyFont="1" applyFill="1" applyAlignment="1">
      <alignment horizontal="center" vertical="center" wrapText="1"/>
    </xf>
    <xf numFmtId="0" fontId="9" fillId="0" borderId="30" xfId="102" applyFont="1" applyFill="1" applyBorder="1" applyAlignment="1" applyProtection="1">
      <alignment horizontal="left" vertical="center" wrapText="1"/>
      <protection locked="0"/>
    </xf>
    <xf numFmtId="0" fontId="9" fillId="0" borderId="30" xfId="102" applyFont="1" applyFill="1" applyBorder="1" applyAlignment="1">
      <alignment horizontal="left" vertical="center" wrapText="1" indent="1"/>
    </xf>
    <xf numFmtId="0" fontId="9" fillId="0" borderId="30" xfId="102" applyFont="1" applyFill="1" applyBorder="1" applyAlignment="1">
      <alignment horizontal="left" vertical="center" wrapText="1" indent="2"/>
    </xf>
    <xf numFmtId="0" fontId="63" fillId="0" borderId="0" xfId="102" applyFont="1" applyFill="1" applyAlignment="1" applyProtection="1">
      <alignment horizontal="center" vertical="center" wrapText="1"/>
      <protection locked="0"/>
    </xf>
    <xf numFmtId="49" fontId="9" fillId="0" borderId="0" xfId="102" applyNumberFormat="1" applyFont="1" applyFill="1" applyBorder="1" applyAlignment="1">
      <alignment horizontal="center" vertical="center" wrapText="1"/>
    </xf>
    <xf numFmtId="0" fontId="9" fillId="0" borderId="30" xfId="102" applyNumberFormat="1" applyFont="1" applyFill="1" applyBorder="1" applyAlignment="1" applyProtection="1">
      <alignment horizontal="left" vertical="center" wrapText="1"/>
      <protection locked="0"/>
    </xf>
    <xf numFmtId="0" fontId="9" fillId="0" borderId="30" xfId="102" applyNumberFormat="1" applyFont="1" applyFill="1" applyBorder="1" applyAlignment="1">
      <alignment horizontal="center" vertical="center" wrapText="1"/>
    </xf>
    <xf numFmtId="0" fontId="9" fillId="0" borderId="0" xfId="105" applyFont="1" applyFill="1"/>
    <xf numFmtId="0" fontId="9" fillId="0" borderId="0" xfId="105" applyFont="1" applyFill="1" applyAlignment="1">
      <alignment horizontal="center"/>
    </xf>
    <xf numFmtId="0" fontId="9" fillId="0" borderId="0" xfId="105" applyNumberFormat="1" applyFont="1" applyFill="1" applyAlignment="1">
      <alignment horizontal="left" vertical="center"/>
    </xf>
    <xf numFmtId="0" fontId="9" fillId="0" borderId="0" xfId="105" applyFont="1" applyFill="1" applyBorder="1"/>
    <xf numFmtId="0" fontId="11" fillId="0" borderId="0" xfId="105" applyFont="1" applyFill="1" applyBorder="1" applyAlignment="1">
      <alignment horizontal="center"/>
    </xf>
    <xf numFmtId="0" fontId="9" fillId="0" borderId="7" xfId="105" applyFont="1" applyFill="1" applyBorder="1" applyAlignment="1">
      <alignment horizontal="center" vertical="center" wrapText="1"/>
    </xf>
    <xf numFmtId="0" fontId="9" fillId="0" borderId="7" xfId="105" applyFont="1" applyFill="1" applyBorder="1" applyAlignment="1">
      <alignment horizontal="center" vertical="center"/>
    </xf>
    <xf numFmtId="0" fontId="63" fillId="0" borderId="59" xfId="102" applyFont="1" applyFill="1" applyBorder="1" applyAlignment="1">
      <alignment horizontal="center" vertical="center" wrapText="1"/>
    </xf>
    <xf numFmtId="0" fontId="63" fillId="0" borderId="14" xfId="102" applyFont="1" applyFill="1" applyBorder="1" applyAlignment="1">
      <alignment horizontal="center" vertical="center" wrapText="1"/>
    </xf>
    <xf numFmtId="0" fontId="0" fillId="0" borderId="5" xfId="0" applyNumberFormat="1" applyFont="1" applyFill="1" applyBorder="1" applyAlignment="1">
      <alignment horizontal="left" vertical="center"/>
    </xf>
    <xf numFmtId="49" fontId="0" fillId="0" borderId="8" xfId="0" applyFont="1" applyFill="1" applyBorder="1" applyAlignment="1">
      <alignment horizontal="left" vertical="center" wrapText="1"/>
    </xf>
    <xf numFmtId="0" fontId="11" fillId="0" borderId="0" xfId="105" applyFont="1" applyFill="1"/>
    <xf numFmtId="0" fontId="11" fillId="0" borderId="7" xfId="105" applyFont="1" applyFill="1" applyBorder="1" applyAlignment="1">
      <alignment horizontal="center" vertical="center"/>
    </xf>
    <xf numFmtId="4" fontId="11" fillId="0" borderId="7" xfId="105" applyNumberFormat="1" applyFont="1" applyFill="1" applyBorder="1" applyAlignment="1">
      <alignment horizontal="right" vertical="center"/>
    </xf>
    <xf numFmtId="0" fontId="9" fillId="0" borderId="7" xfId="105" applyFont="1" applyFill="1" applyBorder="1" applyAlignment="1">
      <alignment horizontal="center" vertical="center"/>
    </xf>
    <xf numFmtId="4" fontId="9" fillId="0" borderId="7" xfId="105" applyNumberFormat="1" applyFont="1" applyFill="1" applyBorder="1" applyAlignment="1" applyProtection="1">
      <alignment horizontal="right" vertical="center"/>
      <protection locked="0"/>
    </xf>
    <xf numFmtId="0" fontId="9" fillId="0" borderId="0" xfId="105" applyFont="1" applyFill="1" applyAlignment="1">
      <alignment horizontal="center" vertical="center"/>
    </xf>
    <xf numFmtId="0" fontId="9" fillId="0" borderId="0" xfId="105" applyFont="1" applyFill="1" applyAlignment="1">
      <alignment vertical="center" wrapText="1"/>
    </xf>
    <xf numFmtId="4" fontId="9" fillId="0" borderId="0" xfId="105" applyNumberFormat="1" applyFont="1" applyFill="1" applyAlignment="1">
      <alignment horizontal="center" vertical="center"/>
    </xf>
    <xf numFmtId="0" fontId="80" fillId="0" borderId="0" xfId="105" applyFont="1" applyFill="1"/>
    <xf numFmtId="0" fontId="81" fillId="0" borderId="0" xfId="105" applyFont="1" applyFill="1"/>
    <xf numFmtId="0" fontId="63" fillId="0" borderId="0" xfId="102" applyFont="1" applyFill="1" applyProtection="1">
      <protection hidden="1"/>
    </xf>
    <xf numFmtId="0" fontId="63" fillId="0" borderId="0" xfId="102" applyFont="1" applyFill="1" applyAlignment="1" applyProtection="1">
      <alignment horizontal="center"/>
      <protection hidden="1"/>
    </xf>
    <xf numFmtId="0" fontId="9" fillId="0" borderId="0" xfId="102" applyNumberFormat="1" applyFont="1" applyFill="1" applyAlignment="1" applyProtection="1">
      <alignment horizontal="left" vertical="center"/>
      <protection hidden="1"/>
    </xf>
    <xf numFmtId="171" fontId="19" fillId="0" borderId="0" xfId="101" applyNumberFormat="1" applyFont="1" applyFill="1" applyAlignment="1">
      <alignment horizontal="left" vertical="center" wrapText="1"/>
    </xf>
    <xf numFmtId="0" fontId="63" fillId="0" borderId="0" xfId="102" applyFont="1" applyFill="1" applyAlignment="1">
      <alignment horizontal="center"/>
    </xf>
    <xf numFmtId="49" fontId="11" fillId="0" borderId="7" xfId="102" applyNumberFormat="1" applyFont="1" applyFill="1" applyBorder="1" applyAlignment="1">
      <alignment horizontal="center" vertical="center"/>
    </xf>
    <xf numFmtId="0" fontId="11" fillId="0" borderId="30" xfId="102" applyFont="1" applyFill="1" applyBorder="1" applyAlignment="1">
      <alignment horizontal="center" vertical="center" wrapText="1"/>
    </xf>
    <xf numFmtId="4" fontId="9" fillId="0" borderId="7" xfId="102" applyNumberFormat="1" applyFont="1" applyFill="1" applyBorder="1" applyAlignment="1" applyProtection="1">
      <alignment horizontal="right" vertical="center"/>
    </xf>
    <xf numFmtId="49" fontId="9" fillId="0" borderId="7" xfId="102" applyNumberFormat="1" applyFont="1" applyFill="1" applyBorder="1" applyAlignment="1">
      <alignment horizontal="center" vertical="center"/>
    </xf>
    <xf numFmtId="4" fontId="9" fillId="0" borderId="7" xfId="102" applyNumberFormat="1" applyFont="1" applyFill="1" applyBorder="1" applyAlignment="1" applyProtection="1">
      <alignment horizontal="right" vertical="center"/>
      <protection locked="0"/>
    </xf>
    <xf numFmtId="0" fontId="9" fillId="0" borderId="7" xfId="102" applyFont="1" applyFill="1" applyBorder="1" applyAlignment="1">
      <alignment horizontal="left" vertical="center" wrapText="1" indent="2"/>
    </xf>
    <xf numFmtId="0" fontId="63" fillId="0" borderId="7" xfId="97" applyFont="1" applyFill="1" applyBorder="1" applyAlignment="1">
      <alignment horizontal="left" indent="1"/>
    </xf>
    <xf numFmtId="0" fontId="9" fillId="0" borderId="7" xfId="102" applyFont="1" applyFill="1" applyBorder="1" applyAlignment="1">
      <alignment horizontal="left" vertical="center" wrapText="1" indent="1"/>
    </xf>
    <xf numFmtId="0" fontId="12" fillId="0" borderId="0" xfId="105" applyFont="1" applyFill="1"/>
    <xf numFmtId="0" fontId="66" fillId="0" borderId="0" xfId="105" applyFont="1" applyFill="1"/>
    <xf numFmtId="0" fontId="66" fillId="0" borderId="0" xfId="105" applyFont="1" applyFill="1" applyAlignment="1">
      <alignment horizontal="left"/>
    </xf>
    <xf numFmtId="0" fontId="12" fillId="0" borderId="0" xfId="105" applyFont="1" applyFill="1" applyAlignment="1">
      <alignment horizontal="left"/>
    </xf>
    <xf numFmtId="0" fontId="91" fillId="0" borderId="7" xfId="102" applyFont="1" applyFill="1" applyBorder="1"/>
    <xf numFmtId="4" fontId="11" fillId="0" borderId="6" xfId="0" applyNumberFormat="1" applyFont="1" applyFill="1" applyBorder="1" applyAlignment="1">
      <alignment horizontal="right" vertical="center"/>
    </xf>
    <xf numFmtId="0" fontId="0" fillId="0" borderId="8" xfId="0" applyNumberFormat="1" applyFont="1" applyFill="1" applyBorder="1" applyAlignment="1">
      <alignment horizontal="left" vertical="center"/>
    </xf>
    <xf numFmtId="0" fontId="11" fillId="0" borderId="7" xfId="105" applyFont="1" applyFill="1" applyBorder="1" applyAlignment="1">
      <alignment vertical="center" wrapText="1"/>
    </xf>
    <xf numFmtId="49" fontId="12" fillId="0" borderId="0" xfId="105" applyNumberFormat="1" applyFont="1" applyFill="1"/>
    <xf numFmtId="49" fontId="12" fillId="0" borderId="0" xfId="105" applyNumberFormat="1" applyFont="1" applyFill="1" applyAlignment="1">
      <alignment horizontal="center"/>
    </xf>
    <xf numFmtId="49" fontId="9" fillId="0" borderId="7" xfId="105" applyNumberFormat="1" applyFont="1" applyFill="1" applyBorder="1" applyAlignment="1">
      <alignment horizontal="center" vertical="center"/>
    </xf>
    <xf numFmtId="16" fontId="9" fillId="0" borderId="7" xfId="105" applyNumberFormat="1" applyFont="1" applyFill="1" applyBorder="1" applyAlignment="1">
      <alignment horizontal="center" vertical="center"/>
    </xf>
    <xf numFmtId="4" fontId="11" fillId="0" borderId="7" xfId="105" applyNumberFormat="1" applyFont="1" applyFill="1" applyBorder="1" applyAlignment="1" applyProtection="1">
      <alignment horizontal="right" vertical="center"/>
      <protection locked="0"/>
    </xf>
    <xf numFmtId="0" fontId="70" fillId="0" borderId="0" xfId="105" applyFont="1" applyFill="1" applyAlignment="1">
      <alignment horizontal="left" vertical="center" wrapText="1" indent="1"/>
    </xf>
    <xf numFmtId="0" fontId="70" fillId="0" borderId="0" xfId="105" applyFont="1" applyFill="1" applyAlignment="1">
      <alignment horizontal="left" vertical="center" wrapText="1" indent="2"/>
    </xf>
    <xf numFmtId="0" fontId="63" fillId="0" borderId="0" xfId="112" applyFont="1" applyFill="1" applyAlignment="1">
      <alignment vertical="center"/>
    </xf>
    <xf numFmtId="0" fontId="63" fillId="0" borderId="0" xfId="112" applyFont="1" applyFill="1" applyAlignment="1">
      <alignment horizontal="left" vertical="center"/>
    </xf>
    <xf numFmtId="0" fontId="63" fillId="0" borderId="0" xfId="113" applyFont="1" applyFill="1" applyAlignment="1">
      <alignment vertical="center"/>
    </xf>
    <xf numFmtId="0" fontId="9" fillId="0" borderId="0" xfId="112" applyNumberFormat="1" applyFont="1" applyFill="1" applyAlignment="1">
      <alignment horizontal="left" vertical="center"/>
    </xf>
    <xf numFmtId="0" fontId="9" fillId="0" borderId="0" xfId="107" applyFont="1" applyFill="1" applyAlignment="1">
      <alignment vertical="center"/>
    </xf>
    <xf numFmtId="0" fontId="9" fillId="0" borderId="0" xfId="107" applyFont="1" applyFill="1" applyAlignment="1">
      <alignment horizontal="left" vertical="center"/>
    </xf>
    <xf numFmtId="49" fontId="78" fillId="0" borderId="9" xfId="112" quotePrefix="1" applyNumberFormat="1" applyFont="1" applyFill="1" applyBorder="1" applyAlignment="1">
      <alignment horizontal="left" vertical="center" indent="1"/>
    </xf>
    <xf numFmtId="49" fontId="78" fillId="0" borderId="9" xfId="112" applyNumberFormat="1" applyFont="1" applyFill="1" applyBorder="1" applyAlignment="1">
      <alignment horizontal="left" vertical="center" wrapText="1" indent="4"/>
    </xf>
    <xf numFmtId="49" fontId="78" fillId="0" borderId="0" xfId="112" quotePrefix="1" applyNumberFormat="1" applyFont="1" applyFill="1" applyAlignment="1">
      <alignment horizontal="left" vertical="center" wrapText="1" indent="4"/>
    </xf>
    <xf numFmtId="49" fontId="78" fillId="0" borderId="0" xfId="112" applyNumberFormat="1" applyFont="1" applyFill="1" applyAlignment="1">
      <alignment horizontal="left" vertical="center" wrapText="1" indent="4"/>
    </xf>
    <xf numFmtId="0" fontId="63" fillId="0" borderId="0" xfId="112" applyFont="1" applyFill="1" applyAlignment="1">
      <alignment vertical="center" wrapText="1"/>
    </xf>
    <xf numFmtId="0" fontId="63" fillId="0" borderId="7" xfId="113" applyFont="1" applyFill="1" applyBorder="1" applyAlignment="1">
      <alignment horizontal="center" vertical="center" wrapText="1"/>
    </xf>
    <xf numFmtId="0" fontId="63" fillId="0" borderId="7" xfId="113" applyFont="1" applyFill="1" applyBorder="1" applyAlignment="1">
      <alignment horizontal="center" vertical="center" wrapText="1"/>
    </xf>
    <xf numFmtId="0" fontId="91" fillId="0" borderId="7" xfId="113" applyFont="1" applyFill="1" applyBorder="1"/>
    <xf numFmtId="0" fontId="63" fillId="0" borderId="0" xfId="112" applyFont="1" applyFill="1" applyAlignment="1">
      <alignment horizontal="center" vertical="center" wrapText="1"/>
    </xf>
    <xf numFmtId="0" fontId="0" fillId="0" borderId="15" xfId="0" applyNumberFormat="1" applyFont="1" applyFill="1" applyBorder="1" applyAlignment="1">
      <alignment horizontal="left" vertical="center"/>
    </xf>
    <xf numFmtId="49" fontId="63" fillId="0" borderId="0" xfId="112" applyNumberFormat="1" applyFont="1" applyFill="1" applyAlignment="1">
      <alignment horizontal="left" vertical="center"/>
    </xf>
    <xf numFmtId="49" fontId="9" fillId="0" borderId="7" xfId="112" applyNumberFormat="1" applyFont="1" applyFill="1" applyBorder="1" applyAlignment="1">
      <alignment horizontal="center" vertical="center" wrapText="1"/>
    </xf>
    <xf numFmtId="0" fontId="9" fillId="0" borderId="7" xfId="105" applyFont="1" applyFill="1" applyBorder="1" applyAlignment="1">
      <alignment vertical="center" wrapText="1"/>
    </xf>
    <xf numFmtId="0" fontId="9" fillId="0" borderId="7" xfId="114" applyFont="1" applyFill="1" applyBorder="1" applyAlignment="1">
      <alignment horizontal="center" vertical="center" wrapText="1"/>
    </xf>
    <xf numFmtId="4" fontId="63" fillId="0" borderId="7" xfId="112" applyNumberFormat="1" applyFont="1" applyFill="1" applyBorder="1" applyAlignment="1" applyProtection="1">
      <alignment horizontal="right" vertical="center" wrapText="1"/>
      <protection locked="0"/>
    </xf>
    <xf numFmtId="49" fontId="63" fillId="0" borderId="7" xfId="112" applyNumberFormat="1" applyFont="1" applyFill="1" applyBorder="1" applyAlignment="1" applyProtection="1">
      <alignment horizontal="left" vertical="center" wrapText="1"/>
      <protection locked="0"/>
    </xf>
    <xf numFmtId="0" fontId="63" fillId="0" borderId="7" xfId="112" applyFont="1" applyFill="1" applyBorder="1" applyAlignment="1">
      <alignment horizontal="center" vertical="center" wrapText="1"/>
    </xf>
    <xf numFmtId="49" fontId="63" fillId="0" borderId="7" xfId="112" applyNumberFormat="1" applyFont="1" applyFill="1" applyBorder="1" applyAlignment="1">
      <alignment horizontal="left" vertical="center" wrapText="1"/>
    </xf>
    <xf numFmtId="49" fontId="63" fillId="0" borderId="0" xfId="112" applyNumberFormat="1" applyFont="1" applyFill="1" applyAlignment="1">
      <alignment horizontal="center" vertical="center" wrapText="1"/>
    </xf>
    <xf numFmtId="0" fontId="0" fillId="0" borderId="7" xfId="114" applyFont="1" applyFill="1" applyBorder="1" applyAlignment="1" applyProtection="1">
      <alignment horizontal="left" vertical="center" wrapText="1" indent="1"/>
      <protection locked="0"/>
    </xf>
    <xf numFmtId="0" fontId="63" fillId="0" borderId="7" xfId="112" applyFont="1" applyFill="1" applyBorder="1" applyAlignment="1" applyProtection="1">
      <alignment horizontal="center" vertical="center" wrapText="1"/>
      <protection locked="0"/>
    </xf>
    <xf numFmtId="4" fontId="9" fillId="0" borderId="7" xfId="105" applyNumberFormat="1" applyFont="1" applyFill="1" applyBorder="1" applyAlignment="1">
      <alignment horizontal="right" vertical="center"/>
    </xf>
    <xf numFmtId="0" fontId="63" fillId="0" borderId="0" xfId="114" applyFont="1" applyFill="1" applyAlignment="1">
      <alignment horizontal="left" vertical="center"/>
    </xf>
    <xf numFmtId="0" fontId="9" fillId="0" borderId="7" xfId="112" applyFont="1" applyFill="1" applyBorder="1" applyAlignment="1">
      <alignment horizontal="center" vertical="center" wrapText="1"/>
    </xf>
    <xf numFmtId="0" fontId="9" fillId="0" borderId="7" xfId="105" applyFont="1" applyFill="1" applyBorder="1" applyAlignment="1">
      <alignment horizontal="left" vertical="center" wrapText="1" indent="2"/>
    </xf>
    <xf numFmtId="0" fontId="63" fillId="0" borderId="0" xfId="113" applyFont="1" applyFill="1" applyAlignment="1">
      <alignment horizontal="left" vertical="center"/>
    </xf>
    <xf numFmtId="0" fontId="9" fillId="0" borderId="7" xfId="113" applyFont="1" applyFill="1" applyBorder="1" applyAlignment="1">
      <alignment horizontal="center" vertical="center" wrapText="1"/>
    </xf>
    <xf numFmtId="0" fontId="1" fillId="0" borderId="7" xfId="113" applyFill="1" applyBorder="1" applyAlignment="1">
      <alignment vertical="center"/>
    </xf>
    <xf numFmtId="49" fontId="9" fillId="0" borderId="14" xfId="113" applyNumberFormat="1" applyFont="1" applyFill="1" applyBorder="1" applyAlignment="1" applyProtection="1">
      <alignment horizontal="left" vertical="top" wrapText="1"/>
      <protection locked="0"/>
    </xf>
    <xf numFmtId="49" fontId="76" fillId="0" borderId="14" xfId="113" applyNumberFormat="1" applyFont="1" applyFill="1" applyBorder="1" applyAlignment="1" applyProtection="1">
      <alignment horizontal="left" vertical="top" wrapText="1"/>
      <protection locked="0"/>
    </xf>
    <xf numFmtId="0" fontId="63" fillId="0" borderId="0" xfId="114" applyFont="1" applyFill="1" applyAlignment="1">
      <alignment vertical="center"/>
    </xf>
    <xf numFmtId="0" fontId="9" fillId="0" borderId="0" xfId="114" applyNumberFormat="1" applyFont="1" applyFill="1" applyAlignment="1">
      <alignment horizontal="left" vertical="center"/>
    </xf>
    <xf numFmtId="49" fontId="78" fillId="0" borderId="9" xfId="114" quotePrefix="1" applyNumberFormat="1" applyFont="1" applyFill="1" applyBorder="1" applyAlignment="1">
      <alignment horizontal="left" vertical="center" indent="1"/>
    </xf>
    <xf numFmtId="49" fontId="78" fillId="0" borderId="9" xfId="114" applyNumberFormat="1" applyFont="1" applyFill="1" applyBorder="1" applyAlignment="1">
      <alignment horizontal="left" vertical="center" wrapText="1" indent="4"/>
    </xf>
    <xf numFmtId="49" fontId="78" fillId="0" borderId="0" xfId="114" quotePrefix="1" applyNumberFormat="1" applyFont="1" applyFill="1" applyAlignment="1">
      <alignment horizontal="left" vertical="center" wrapText="1" indent="4"/>
    </xf>
    <xf numFmtId="49" fontId="78" fillId="0" borderId="0" xfId="114" applyNumberFormat="1" applyFont="1" applyFill="1" applyAlignment="1">
      <alignment horizontal="left" vertical="center" wrapText="1" indent="4"/>
    </xf>
    <xf numFmtId="0" fontId="63" fillId="0" borderId="0" xfId="114" applyFont="1" applyFill="1" applyAlignment="1">
      <alignment vertical="center" wrapText="1"/>
    </xf>
    <xf numFmtId="0" fontId="63" fillId="0" borderId="7" xfId="114" applyFont="1" applyFill="1" applyBorder="1" applyAlignment="1">
      <alignment horizontal="center" vertical="center" wrapText="1"/>
    </xf>
    <xf numFmtId="0" fontId="91" fillId="0" borderId="7" xfId="114" applyFont="1" applyFill="1" applyBorder="1"/>
    <xf numFmtId="0" fontId="63" fillId="0" borderId="0" xfId="114" applyFont="1" applyFill="1" applyAlignment="1">
      <alignment horizontal="center" vertical="center" wrapText="1"/>
    </xf>
    <xf numFmtId="49" fontId="9" fillId="0" borderId="7" xfId="114" applyNumberFormat="1" applyFont="1" applyFill="1" applyBorder="1" applyAlignment="1">
      <alignment horizontal="center" vertical="center" wrapText="1"/>
    </xf>
    <xf numFmtId="4" fontId="63" fillId="0" borderId="7" xfId="114" applyNumberFormat="1" applyFont="1" applyFill="1" applyBorder="1" applyAlignment="1">
      <alignment horizontal="right" vertical="center" wrapText="1"/>
    </xf>
    <xf numFmtId="49" fontId="63" fillId="0" borderId="7" xfId="114" applyNumberFormat="1" applyFont="1" applyFill="1" applyBorder="1" applyAlignment="1" applyProtection="1">
      <alignment horizontal="left" vertical="center" wrapText="1"/>
      <protection locked="0"/>
    </xf>
    <xf numFmtId="0" fontId="70" fillId="0" borderId="0" xfId="106" applyFont="1" applyFill="1" applyAlignment="1">
      <alignment vertical="center"/>
    </xf>
    <xf numFmtId="0" fontId="9" fillId="0" borderId="7" xfId="105" applyFont="1" applyFill="1" applyBorder="1" applyAlignment="1">
      <alignment horizontal="left" vertical="center" wrapText="1" indent="1"/>
    </xf>
    <xf numFmtId="4" fontId="63" fillId="0" borderId="7" xfId="114" applyNumberFormat="1" applyFont="1" applyFill="1" applyBorder="1" applyAlignment="1" applyProtection="1">
      <alignment horizontal="right" vertical="center" wrapText="1"/>
      <protection locked="0"/>
    </xf>
    <xf numFmtId="0" fontId="9" fillId="0" borderId="7" xfId="114" applyFont="1" applyFill="1" applyBorder="1" applyAlignment="1">
      <alignment horizontal="center" vertical="center" wrapText="1"/>
    </xf>
    <xf numFmtId="0" fontId="1" fillId="0" borderId="7" xfId="114" applyFill="1" applyBorder="1" applyAlignment="1">
      <alignment vertical="center"/>
    </xf>
    <xf numFmtId="49" fontId="9" fillId="0" borderId="14" xfId="114" applyNumberFormat="1" applyFont="1" applyFill="1" applyBorder="1" applyAlignment="1" applyProtection="1">
      <alignment horizontal="left" vertical="top" wrapText="1"/>
      <protection locked="0"/>
    </xf>
    <xf numFmtId="49" fontId="76" fillId="0" borderId="14" xfId="114" applyNumberFormat="1" applyFont="1" applyFill="1" applyBorder="1" applyAlignment="1" applyProtection="1">
      <alignment horizontal="left" vertical="top" wrapText="1"/>
      <protection locked="0"/>
    </xf>
    <xf numFmtId="0" fontId="1" fillId="0" borderId="0" xfId="114" applyFill="1"/>
    <xf numFmtId="0" fontId="63" fillId="0" borderId="9" xfId="114" applyFont="1" applyFill="1" applyBorder="1" applyAlignment="1">
      <alignment vertical="center"/>
    </xf>
    <xf numFmtId="0" fontId="1" fillId="0" borderId="9" xfId="114" applyFill="1" applyBorder="1" applyAlignment="1">
      <alignment vertical="center"/>
    </xf>
    <xf numFmtId="0" fontId="63" fillId="0" borderId="0" xfId="114" applyFont="1" applyFill="1" applyProtection="1">
      <protection hidden="1"/>
    </xf>
    <xf numFmtId="0" fontId="0" fillId="0" borderId="6" xfId="114" applyFont="1" applyFill="1" applyBorder="1" applyAlignment="1">
      <alignment horizontal="left" vertical="center"/>
    </xf>
    <xf numFmtId="4" fontId="11" fillId="0" borderId="6" xfId="114" applyNumberFormat="1" applyFont="1" applyFill="1" applyBorder="1" applyAlignment="1">
      <alignment horizontal="right" vertical="center"/>
    </xf>
    <xf numFmtId="49" fontId="9" fillId="0" borderId="7" xfId="114" applyNumberFormat="1" applyFont="1" applyFill="1" applyBorder="1" applyAlignment="1">
      <alignment horizontal="center" vertical="center"/>
    </xf>
    <xf numFmtId="0" fontId="9" fillId="0" borderId="7" xfId="114" applyFont="1" applyFill="1" applyBorder="1" applyAlignment="1">
      <alignment horizontal="left" vertical="center" wrapText="1"/>
    </xf>
    <xf numFmtId="0" fontId="9" fillId="0" borderId="7" xfId="114" applyFont="1" applyFill="1" applyBorder="1" applyAlignment="1">
      <alignment horizontal="center" vertical="center"/>
    </xf>
    <xf numFmtId="4" fontId="9" fillId="0" borderId="7" xfId="104" applyNumberFormat="1" applyFont="1" applyFill="1" applyBorder="1" applyAlignment="1" applyProtection="1">
      <alignment horizontal="right" vertical="center" wrapText="1"/>
      <protection locked="0"/>
    </xf>
    <xf numFmtId="49" fontId="63" fillId="0" borderId="30" xfId="114" applyNumberFormat="1" applyFont="1" applyFill="1" applyBorder="1" applyAlignment="1" applyProtection="1">
      <alignment horizontal="left" vertical="center" wrapText="1"/>
      <protection locked="0"/>
    </xf>
    <xf numFmtId="0" fontId="63" fillId="0" borderId="7" xfId="114" applyFont="1" applyFill="1" applyBorder="1" applyAlignment="1" applyProtection="1">
      <alignment horizontal="center" vertical="center"/>
      <protection hidden="1"/>
    </xf>
    <xf numFmtId="4" fontId="63" fillId="0" borderId="7" xfId="114" applyNumberFormat="1" applyFont="1" applyFill="1" applyBorder="1" applyAlignment="1" applyProtection="1">
      <alignment horizontal="right" vertical="center"/>
    </xf>
    <xf numFmtId="4" fontId="63" fillId="0" borderId="7" xfId="114" applyNumberFormat="1" applyFont="1" applyFill="1" applyBorder="1" applyAlignment="1">
      <alignment horizontal="right"/>
    </xf>
    <xf numFmtId="49" fontId="63" fillId="0" borderId="7" xfId="114" applyNumberFormat="1" applyFont="1" applyFill="1" applyBorder="1" applyAlignment="1" applyProtection="1">
      <alignment horizontal="center" vertical="center"/>
      <protection hidden="1"/>
    </xf>
    <xf numFmtId="0" fontId="98" fillId="0" borderId="30" xfId="114" applyFont="1" applyFill="1" applyBorder="1" applyAlignment="1">
      <alignment horizontal="left" vertical="center" wrapText="1"/>
    </xf>
    <xf numFmtId="0" fontId="63" fillId="0" borderId="7" xfId="114" applyFont="1" applyFill="1" applyBorder="1"/>
    <xf numFmtId="4" fontId="9" fillId="0" borderId="7" xfId="114" applyNumberFormat="1" applyFont="1" applyFill="1" applyBorder="1" applyAlignment="1">
      <alignment horizontal="center" vertical="center"/>
    </xf>
    <xf numFmtId="0" fontId="11" fillId="0" borderId="7" xfId="102" applyFont="1" applyFill="1" applyBorder="1" applyAlignment="1">
      <alignment horizontal="center" vertical="center" wrapText="1"/>
    </xf>
    <xf numFmtId="0" fontId="11" fillId="0" borderId="7" xfId="102" applyFont="1" applyFill="1" applyBorder="1" applyAlignment="1">
      <alignment horizontal="left" vertical="center" wrapText="1"/>
    </xf>
    <xf numFmtId="4" fontId="78" fillId="0" borderId="7" xfId="102" applyNumberFormat="1" applyFont="1" applyFill="1" applyBorder="1" applyAlignment="1">
      <alignment horizontal="right" vertical="center" wrapText="1"/>
    </xf>
    <xf numFmtId="0" fontId="9" fillId="0" borderId="7" xfId="102" applyFont="1" applyFill="1" applyBorder="1" applyAlignment="1">
      <alignment horizontal="left" vertical="center" wrapText="1"/>
    </xf>
    <xf numFmtId="4" fontId="63" fillId="0" borderId="7" xfId="102" applyNumberFormat="1" applyFont="1" applyFill="1" applyBorder="1" applyAlignment="1" applyProtection="1">
      <alignment horizontal="right" vertical="center" wrapText="1"/>
      <protection locked="0"/>
    </xf>
    <xf numFmtId="0" fontId="63" fillId="0" borderId="7" xfId="102" applyFont="1" applyFill="1" applyBorder="1" applyAlignment="1" applyProtection="1">
      <alignment horizontal="center"/>
      <protection hidden="1"/>
    </xf>
    <xf numFmtId="4" fontId="63" fillId="0" borderId="7" xfId="102" applyNumberFormat="1" applyFont="1" applyFill="1" applyBorder="1" applyAlignment="1" applyProtection="1">
      <alignment horizontal="right"/>
      <protection locked="0"/>
    </xf>
    <xf numFmtId="4" fontId="63" fillId="0" borderId="7" xfId="102" applyNumberFormat="1" applyFont="1" applyFill="1" applyBorder="1" applyAlignment="1" applyProtection="1">
      <alignment horizontal="right"/>
    </xf>
    <xf numFmtId="49" fontId="0" fillId="0" borderId="7" xfId="102" applyNumberFormat="1" applyFont="1" applyFill="1" applyBorder="1" applyAlignment="1" applyProtection="1">
      <alignment horizontal="left" vertical="center" wrapText="1" indent="1"/>
      <protection locked="0"/>
    </xf>
    <xf numFmtId="0" fontId="63" fillId="0" borderId="0" xfId="107" applyFont="1" applyFill="1"/>
    <xf numFmtId="0" fontId="63" fillId="0" borderId="0" xfId="106" applyFont="1" applyFill="1"/>
    <xf numFmtId="0" fontId="9" fillId="0" borderId="0" xfId="106" applyNumberFormat="1" applyFont="1" applyFill="1" applyAlignment="1">
      <alignment horizontal="left" vertical="center"/>
    </xf>
    <xf numFmtId="0" fontId="63" fillId="0" borderId="7" xfId="106" applyFont="1" applyFill="1" applyBorder="1" applyAlignment="1">
      <alignment vertical="center" wrapText="1"/>
    </xf>
    <xf numFmtId="0" fontId="70" fillId="0" borderId="30" xfId="98" applyFont="1" applyFill="1" applyBorder="1" applyAlignment="1" applyProtection="1">
      <alignment horizontal="left" vertical="center" wrapText="1" indent="1"/>
      <protection locked="0"/>
    </xf>
    <xf numFmtId="0" fontId="63" fillId="0" borderId="7" xfId="107" applyFont="1" applyFill="1" applyBorder="1" applyAlignment="1">
      <alignment horizontal="center" vertical="center" wrapText="1"/>
    </xf>
    <xf numFmtId="0" fontId="63" fillId="0" borderId="7" xfId="107" applyFont="1" applyFill="1" applyBorder="1" applyAlignment="1">
      <alignment horizontal="center" vertical="center" wrapText="1"/>
    </xf>
    <xf numFmtId="0" fontId="63" fillId="0" borderId="60" xfId="107" applyFont="1" applyFill="1" applyBorder="1" applyAlignment="1">
      <alignment horizontal="center" vertical="center" wrapText="1"/>
    </xf>
    <xf numFmtId="0" fontId="63" fillId="0" borderId="7" xfId="106" applyFont="1" applyFill="1" applyBorder="1" applyAlignment="1">
      <alignment horizontal="center" vertical="center" wrapText="1"/>
    </xf>
    <xf numFmtId="0" fontId="63" fillId="0" borderId="0" xfId="107" applyFont="1" applyFill="1" applyAlignment="1">
      <alignment horizontal="center" vertical="center" wrapText="1"/>
    </xf>
    <xf numFmtId="0" fontId="63" fillId="0" borderId="7" xfId="106" applyFont="1" applyFill="1" applyBorder="1" applyAlignment="1">
      <alignment horizontal="center" vertical="center" wrapText="1"/>
    </xf>
    <xf numFmtId="0" fontId="63" fillId="0" borderId="5" xfId="106" applyFont="1" applyFill="1" applyBorder="1" applyAlignment="1">
      <alignment horizontal="center" vertical="center" wrapText="1"/>
    </xf>
    <xf numFmtId="0" fontId="63" fillId="0" borderId="0" xfId="102" applyFont="1" applyFill="1" applyAlignment="1">
      <alignment horizontal="left" vertical="center" wrapText="1"/>
    </xf>
    <xf numFmtId="0" fontId="78" fillId="0" borderId="0" xfId="107" applyFont="1" applyFill="1"/>
    <xf numFmtId="4" fontId="78" fillId="0" borderId="7" xfId="107" applyNumberFormat="1" applyFont="1" applyFill="1" applyBorder="1" applyAlignment="1">
      <alignment horizontal="right" vertical="center"/>
    </xf>
    <xf numFmtId="4" fontId="63" fillId="0" borderId="7" xfId="107" applyNumberFormat="1" applyFont="1" applyFill="1" applyBorder="1" applyAlignment="1">
      <alignment horizontal="right" vertical="center"/>
    </xf>
    <xf numFmtId="4" fontId="63" fillId="0" borderId="7" xfId="107" applyNumberFormat="1" applyFont="1" applyFill="1" applyBorder="1" applyAlignment="1" applyProtection="1">
      <alignment horizontal="right" vertical="center"/>
      <protection locked="0"/>
    </xf>
    <xf numFmtId="0" fontId="0" fillId="0" borderId="11" xfId="0" applyNumberFormat="1" applyFont="1" applyFill="1" applyBorder="1" applyAlignment="1">
      <alignment horizontal="left" vertical="center"/>
    </xf>
    <xf numFmtId="0" fontId="63" fillId="0" borderId="0" xfId="107" applyFont="1" applyFill="1" applyAlignment="1">
      <alignment vertical="center"/>
    </xf>
    <xf numFmtId="0" fontId="9" fillId="0" borderId="7" xfId="106" applyFont="1" applyFill="1" applyBorder="1" applyAlignment="1">
      <alignment horizontal="center" vertical="center" wrapText="1"/>
    </xf>
    <xf numFmtId="0" fontId="63" fillId="0" borderId="7" xfId="106" applyFont="1" applyFill="1" applyBorder="1"/>
    <xf numFmtId="49" fontId="9" fillId="0" borderId="7" xfId="106" applyNumberFormat="1" applyFont="1" applyFill="1" applyBorder="1" applyAlignment="1" applyProtection="1">
      <alignment horizontal="left" vertical="top" wrapText="1"/>
      <protection locked="0"/>
    </xf>
    <xf numFmtId="49" fontId="75" fillId="0" borderId="0" xfId="99" applyFont="1" applyFill="1" applyBorder="1" applyAlignment="1">
      <alignment horizontal="left" vertical="center" wrapText="1"/>
    </xf>
    <xf numFmtId="0" fontId="82" fillId="0" borderId="0" xfId="107" applyFont="1" applyFill="1" applyAlignment="1">
      <alignment horizontal="left" vertical="top" wrapText="1"/>
    </xf>
    <xf numFmtId="0" fontId="9" fillId="0" borderId="0" xfId="107" applyNumberFormat="1" applyFont="1" applyFill="1" applyAlignment="1">
      <alignment horizontal="left" vertical="center"/>
    </xf>
    <xf numFmtId="49" fontId="9" fillId="0" borderId="7" xfId="107" applyNumberFormat="1" applyFont="1" applyFill="1" applyBorder="1" applyAlignment="1">
      <alignment horizontal="center" vertical="center" wrapText="1"/>
    </xf>
    <xf numFmtId="49" fontId="11" fillId="0" borderId="7" xfId="107" applyNumberFormat="1" applyFont="1" applyFill="1" applyBorder="1" applyAlignment="1">
      <alignment horizontal="center" vertical="center" wrapText="1"/>
    </xf>
    <xf numFmtId="4" fontId="78" fillId="0" borderId="7" xfId="107" applyNumberFormat="1" applyFont="1" applyFill="1" applyBorder="1" applyAlignment="1">
      <alignment horizontal="right" vertical="center" wrapText="1"/>
    </xf>
    <xf numFmtId="4" fontId="19" fillId="0" borderId="7" xfId="107" applyNumberFormat="1" applyFont="1" applyFill="1" applyBorder="1" applyAlignment="1">
      <alignment horizontal="right" vertical="center" wrapText="1"/>
    </xf>
    <xf numFmtId="49" fontId="9" fillId="0" borderId="7" xfId="107" applyNumberFormat="1" applyFont="1" applyFill="1" applyBorder="1" applyAlignment="1">
      <alignment horizontal="center" vertical="center" wrapText="1"/>
    </xf>
    <xf numFmtId="4" fontId="63" fillId="0" borderId="7" xfId="107" applyNumberFormat="1" applyFont="1" applyFill="1" applyBorder="1" applyAlignment="1" applyProtection="1">
      <alignment horizontal="right" vertical="center" wrapText="1"/>
      <protection locked="0"/>
    </xf>
    <xf numFmtId="4" fontId="13" fillId="0" borderId="7" xfId="107" applyNumberFormat="1" applyFont="1" applyFill="1" applyBorder="1" applyAlignment="1" applyProtection="1">
      <alignment horizontal="right" vertical="center" wrapText="1"/>
      <protection locked="0"/>
    </xf>
    <xf numFmtId="169" fontId="63" fillId="0" borderId="7" xfId="107" applyNumberFormat="1" applyFont="1" applyFill="1" applyBorder="1" applyAlignment="1" applyProtection="1">
      <alignment horizontal="right" vertical="center" wrapText="1"/>
    </xf>
    <xf numFmtId="0" fontId="13" fillId="0" borderId="7" xfId="107" applyFont="1" applyFill="1" applyBorder="1" applyAlignment="1">
      <alignment horizontal="center" vertical="center" wrapText="1"/>
    </xf>
    <xf numFmtId="169" fontId="63" fillId="0" borderId="7" xfId="107" applyNumberFormat="1" applyFont="1" applyFill="1" applyBorder="1" applyAlignment="1" applyProtection="1">
      <alignment horizontal="right" vertical="center" wrapText="1"/>
      <protection locked="0"/>
    </xf>
    <xf numFmtId="169" fontId="13" fillId="0" borderId="7" xfId="107" applyNumberFormat="1" applyFont="1" applyFill="1" applyBorder="1" applyAlignment="1" applyProtection="1">
      <alignment horizontal="right" vertical="center" wrapText="1"/>
      <protection locked="0"/>
    </xf>
    <xf numFmtId="0" fontId="3" fillId="0" borderId="7" xfId="106" applyFont="1" applyFill="1" applyBorder="1" applyAlignment="1">
      <alignment vertical="center"/>
    </xf>
    <xf numFmtId="49" fontId="9" fillId="0" borderId="7" xfId="106" applyNumberFormat="1" applyFont="1" applyFill="1" applyBorder="1" applyAlignment="1">
      <alignment horizontal="left" vertical="top" wrapText="1"/>
    </xf>
    <xf numFmtId="49" fontId="76" fillId="0" borderId="7" xfId="106" applyNumberFormat="1" applyFont="1" applyFill="1" applyBorder="1" applyAlignment="1">
      <alignment horizontal="left" vertical="top" wrapText="1"/>
    </xf>
    <xf numFmtId="49" fontId="73" fillId="0" borderId="0" xfId="99" applyFont="1" applyFill="1" applyAlignment="1">
      <alignment vertical="center"/>
    </xf>
    <xf numFmtId="4" fontId="0" fillId="0" borderId="11" xfId="0" applyNumberFormat="1" applyFont="1" applyFill="1" applyBorder="1" applyAlignment="1">
      <alignment horizontal="right" vertical="center"/>
    </xf>
    <xf numFmtId="49" fontId="9" fillId="0" borderId="7" xfId="107" applyNumberFormat="1" applyFont="1" applyFill="1" applyBorder="1" applyAlignment="1">
      <alignment horizontal="left" vertical="center" wrapText="1"/>
    </xf>
    <xf numFmtId="4" fontId="4" fillId="0" borderId="7" xfId="106" applyNumberFormat="1" applyFill="1" applyBorder="1" applyAlignment="1" applyProtection="1">
      <alignment horizontal="right" vertical="center" wrapText="1"/>
      <protection locked="0"/>
    </xf>
    <xf numFmtId="49" fontId="76" fillId="0" borderId="7" xfId="106" applyNumberFormat="1" applyFont="1" applyFill="1" applyBorder="1" applyAlignment="1" applyProtection="1">
      <alignment horizontal="left" vertical="top" wrapText="1"/>
      <protection locked="0"/>
    </xf>
    <xf numFmtId="0" fontId="82" fillId="0" borderId="0" xfId="107" applyFont="1" applyFill="1" applyAlignment="1">
      <alignment horizontal="left" vertical="center" wrapText="1"/>
    </xf>
    <xf numFmtId="0" fontId="9" fillId="0" borderId="7" xfId="107" applyFont="1" applyFill="1" applyBorder="1" applyAlignment="1">
      <alignment horizontal="center" vertical="center" wrapText="1"/>
    </xf>
    <xf numFmtId="0" fontId="9" fillId="0" borderId="7" xfId="106" applyFont="1" applyFill="1" applyBorder="1" applyAlignment="1">
      <alignment horizontal="center" vertical="center" wrapText="1"/>
    </xf>
    <xf numFmtId="0" fontId="9" fillId="0" borderId="7" xfId="107" applyFont="1" applyFill="1" applyBorder="1" applyAlignment="1">
      <alignment horizontal="center" vertical="center" wrapText="1"/>
    </xf>
    <xf numFmtId="0" fontId="0" fillId="0" borderId="29"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78" fillId="0" borderId="7" xfId="107" applyFont="1" applyFill="1" applyBorder="1" applyAlignment="1">
      <alignment horizontal="center" vertical="center"/>
    </xf>
    <xf numFmtId="0" fontId="78" fillId="0" borderId="7" xfId="107" applyFont="1" applyFill="1" applyBorder="1" applyAlignment="1">
      <alignment horizontal="left" vertical="center" wrapText="1"/>
    </xf>
    <xf numFmtId="0" fontId="78" fillId="0" borderId="49" xfId="107" applyFont="1" applyFill="1" applyBorder="1" applyAlignment="1">
      <alignment horizontal="center" vertical="center"/>
    </xf>
    <xf numFmtId="0" fontId="78" fillId="0" borderId="43" xfId="107" applyFont="1" applyFill="1" applyBorder="1" applyAlignment="1">
      <alignment horizontal="center" vertical="center" wrapText="1"/>
    </xf>
    <xf numFmtId="4" fontId="19" fillId="0" borderId="43" xfId="107" applyNumberFormat="1" applyFont="1" applyFill="1" applyBorder="1" applyAlignment="1">
      <alignment horizontal="right" vertical="center" wrapText="1"/>
    </xf>
    <xf numFmtId="4" fontId="19" fillId="0" borderId="47" xfId="107" applyNumberFormat="1" applyFont="1" applyFill="1" applyBorder="1" applyAlignment="1">
      <alignment horizontal="right" vertical="center" wrapText="1"/>
    </xf>
    <xf numFmtId="49" fontId="78" fillId="0" borderId="7" xfId="107" applyNumberFormat="1" applyFont="1" applyFill="1" applyBorder="1" applyAlignment="1" applyProtection="1">
      <alignment horizontal="left" vertical="center" wrapText="1"/>
      <protection locked="0"/>
    </xf>
    <xf numFmtId="49" fontId="78" fillId="0" borderId="7" xfId="107" applyNumberFormat="1" applyFont="1" applyFill="1" applyBorder="1" applyAlignment="1">
      <alignment horizontal="center" vertical="center"/>
    </xf>
    <xf numFmtId="4" fontId="78" fillId="0" borderId="43" xfId="107" applyNumberFormat="1" applyFont="1" applyFill="1" applyBorder="1" applyAlignment="1" applyProtection="1">
      <alignment horizontal="right" vertical="center" wrapText="1"/>
      <protection locked="0"/>
    </xf>
    <xf numFmtId="0" fontId="78" fillId="0" borderId="7" xfId="107" applyFont="1" applyFill="1" applyBorder="1" applyAlignment="1">
      <alignment vertical="center" wrapText="1"/>
    </xf>
    <xf numFmtId="49" fontId="63" fillId="0" borderId="7" xfId="107" applyNumberFormat="1" applyFont="1" applyFill="1" applyBorder="1" applyAlignment="1">
      <alignment horizontal="center" vertical="center"/>
    </xf>
    <xf numFmtId="0" fontId="63" fillId="0" borderId="7" xfId="108" applyFont="1" applyFill="1" applyBorder="1" applyAlignment="1">
      <alignment horizontal="left" vertical="center" wrapText="1" indent="1"/>
    </xf>
    <xf numFmtId="0" fontId="63" fillId="0" borderId="49" xfId="107" applyFont="1" applyFill="1" applyBorder="1" applyAlignment="1">
      <alignment horizontal="center" vertical="center"/>
    </xf>
    <xf numFmtId="0" fontId="63" fillId="0" borderId="43" xfId="107" applyFont="1" applyFill="1" applyBorder="1" applyAlignment="1">
      <alignment horizontal="center" vertical="center" wrapText="1"/>
    </xf>
    <xf numFmtId="4" fontId="63" fillId="0" borderId="43" xfId="107" applyNumberFormat="1" applyFont="1" applyFill="1" applyBorder="1" applyAlignment="1" applyProtection="1">
      <alignment horizontal="right" vertical="center" wrapText="1"/>
      <protection locked="0"/>
    </xf>
    <xf numFmtId="49" fontId="63" fillId="0" borderId="7" xfId="107" applyNumberFormat="1" applyFont="1" applyFill="1" applyBorder="1" applyAlignment="1" applyProtection="1">
      <alignment horizontal="left" vertical="center" wrapText="1"/>
      <protection locked="0"/>
    </xf>
    <xf numFmtId="4" fontId="13" fillId="0" borderId="43" xfId="107" applyNumberFormat="1" applyFont="1" applyFill="1" applyBorder="1" applyAlignment="1">
      <alignment horizontal="right" vertical="center" wrapText="1"/>
    </xf>
    <xf numFmtId="4" fontId="13" fillId="0" borderId="47" xfId="107" applyNumberFormat="1" applyFont="1" applyFill="1" applyBorder="1" applyAlignment="1">
      <alignment horizontal="right" vertical="center" wrapText="1"/>
    </xf>
    <xf numFmtId="0" fontId="63" fillId="0" borderId="7" xfId="107" applyFont="1" applyFill="1" applyBorder="1" applyAlignment="1">
      <alignment horizontal="left" vertical="center" wrapText="1" indent="2"/>
    </xf>
    <xf numFmtId="0" fontId="63" fillId="0" borderId="49" xfId="107" applyFont="1" applyFill="1" applyBorder="1" applyAlignment="1">
      <alignment horizontal="center" vertical="center" wrapText="1"/>
    </xf>
    <xf numFmtId="4" fontId="63" fillId="0" borderId="47" xfId="107" applyNumberFormat="1" applyFont="1" applyFill="1" applyBorder="1" applyAlignment="1" applyProtection="1">
      <alignment horizontal="right" vertical="center" wrapText="1"/>
      <protection locked="0"/>
    </xf>
    <xf numFmtId="49" fontId="63" fillId="0" borderId="68" xfId="107" applyNumberFormat="1" applyFont="1" applyFill="1" applyBorder="1" applyAlignment="1">
      <alignment horizontal="center" vertical="center"/>
    </xf>
    <xf numFmtId="0" fontId="63" fillId="0" borderId="68" xfId="107" applyFont="1" applyFill="1" applyBorder="1" applyAlignment="1">
      <alignment horizontal="left" vertical="center" wrapText="1" indent="2"/>
    </xf>
    <xf numFmtId="49" fontId="63" fillId="0" borderId="43" xfId="107" applyNumberFormat="1" applyFont="1" applyFill="1" applyBorder="1" applyAlignment="1">
      <alignment horizontal="center" vertical="center"/>
    </xf>
    <xf numFmtId="0" fontId="63" fillId="0" borderId="43" xfId="107" applyFont="1" applyFill="1" applyBorder="1" applyAlignment="1">
      <alignment horizontal="left" vertical="center" wrapText="1" indent="2"/>
    </xf>
    <xf numFmtId="0" fontId="63" fillId="0" borderId="43" xfId="107" applyFont="1" applyFill="1" applyBorder="1" applyAlignment="1">
      <alignment horizontal="right" vertical="center" wrapText="1"/>
    </xf>
    <xf numFmtId="0" fontId="63" fillId="0" borderId="43" xfId="107" applyFont="1" applyFill="1" applyBorder="1" applyAlignment="1">
      <alignment horizontal="left" vertical="center" wrapText="1" indent="1"/>
    </xf>
    <xf numFmtId="0" fontId="63" fillId="0" borderId="43" xfId="107" applyFont="1" applyFill="1" applyBorder="1" applyAlignment="1">
      <alignment horizontal="center" vertical="center"/>
    </xf>
    <xf numFmtId="0" fontId="63" fillId="0" borderId="43" xfId="108" applyFont="1" applyFill="1" applyBorder="1" applyAlignment="1">
      <alignment horizontal="left" vertical="center" wrapText="1" indent="1"/>
    </xf>
    <xf numFmtId="0" fontId="63" fillId="0" borderId="43" xfId="108" quotePrefix="1" applyFont="1" applyFill="1" applyBorder="1" applyAlignment="1">
      <alignment horizontal="left" vertical="center" wrapText="1" indent="1"/>
    </xf>
    <xf numFmtId="0" fontId="78" fillId="0" borderId="43" xfId="107" applyFont="1" applyFill="1" applyBorder="1" applyAlignment="1">
      <alignment horizontal="center" vertical="center"/>
    </xf>
    <xf numFmtId="0" fontId="78" fillId="0" borderId="43" xfId="107" applyFont="1" applyFill="1" applyBorder="1" applyAlignment="1">
      <alignment vertical="center" wrapText="1"/>
    </xf>
    <xf numFmtId="0" fontId="63" fillId="0" borderId="43" xfId="107" applyFont="1" applyFill="1" applyBorder="1" applyAlignment="1">
      <alignment horizontal="left" vertical="center" wrapText="1"/>
    </xf>
    <xf numFmtId="4" fontId="11" fillId="0" borderId="43" xfId="104" applyNumberFormat="1" applyFont="1" applyFill="1" applyBorder="1" applyAlignment="1" applyProtection="1">
      <alignment horizontal="right" vertical="center" wrapText="1"/>
      <protection locked="0"/>
    </xf>
    <xf numFmtId="4" fontId="11" fillId="0" borderId="47" xfId="104" applyNumberFormat="1" applyFont="1" applyFill="1" applyBorder="1" applyAlignment="1" applyProtection="1">
      <alignment horizontal="right" vertical="center" wrapText="1"/>
      <protection locked="0"/>
    </xf>
    <xf numFmtId="4" fontId="78" fillId="0" borderId="47" xfId="107" applyNumberFormat="1" applyFont="1" applyFill="1" applyBorder="1" applyAlignment="1" applyProtection="1">
      <alignment horizontal="right" vertical="center" wrapText="1"/>
      <protection locked="0"/>
    </xf>
    <xf numFmtId="0" fontId="9" fillId="0" borderId="47" xfId="106" applyFont="1" applyFill="1" applyBorder="1" applyAlignment="1">
      <alignment horizontal="center" vertical="center" wrapText="1"/>
    </xf>
    <xf numFmtId="0" fontId="9" fillId="0" borderId="48" xfId="106" applyFont="1" applyFill="1" applyBorder="1" applyAlignment="1">
      <alignment horizontal="center" vertical="center" wrapText="1"/>
    </xf>
    <xf numFmtId="0" fontId="9" fillId="0" borderId="49" xfId="106" applyFont="1" applyFill="1" applyBorder="1" applyAlignment="1">
      <alignment horizontal="center" vertical="center" wrapText="1"/>
    </xf>
    <xf numFmtId="49" fontId="9" fillId="0" borderId="47" xfId="106" applyNumberFormat="1" applyFont="1" applyFill="1" applyBorder="1" applyAlignment="1" applyProtection="1">
      <alignment horizontal="left" vertical="top" wrapText="1"/>
      <protection locked="0"/>
    </xf>
    <xf numFmtId="49" fontId="9" fillId="0" borderId="48" xfId="106" applyNumberFormat="1" applyFont="1" applyFill="1" applyBorder="1" applyAlignment="1" applyProtection="1">
      <alignment horizontal="left" vertical="top" wrapText="1"/>
      <protection locked="0"/>
    </xf>
    <xf numFmtId="49" fontId="9" fillId="0" borderId="49" xfId="106" applyNumberFormat="1" applyFont="1" applyFill="1" applyBorder="1" applyAlignment="1" applyProtection="1">
      <alignment horizontal="left" vertical="top" wrapText="1"/>
      <protection locked="0"/>
    </xf>
    <xf numFmtId="0" fontId="70" fillId="0" borderId="0" xfId="106" applyFont="1" applyFill="1" applyAlignment="1">
      <alignment horizontal="center" vertical="center"/>
    </xf>
    <xf numFmtId="0" fontId="70" fillId="0" borderId="0" xfId="106" applyFont="1" applyFill="1" applyAlignment="1">
      <alignment vertical="center" wrapText="1"/>
    </xf>
    <xf numFmtId="0" fontId="12" fillId="0" borderId="0" xfId="107" applyFont="1" applyFill="1" applyAlignment="1">
      <alignment vertical="center"/>
    </xf>
    <xf numFmtId="49" fontId="65" fillId="0" borderId="0" xfId="106" applyNumberFormat="1" applyFont="1" applyFill="1" applyAlignment="1">
      <alignment horizontal="left" vertical="center" wrapText="1" indent="4"/>
    </xf>
    <xf numFmtId="0" fontId="12" fillId="0" borderId="7" xfId="106" applyFont="1" applyFill="1" applyBorder="1" applyAlignment="1">
      <alignment horizontal="center" vertical="center" wrapText="1"/>
    </xf>
    <xf numFmtId="0" fontId="70" fillId="0" borderId="7" xfId="106" applyFont="1" applyFill="1" applyBorder="1" applyAlignment="1">
      <alignment horizontal="center" vertical="center" wrapText="1"/>
    </xf>
    <xf numFmtId="0" fontId="70" fillId="0" borderId="7" xfId="106" applyFont="1" applyFill="1" applyBorder="1" applyAlignment="1">
      <alignment horizontal="center" vertical="center" wrapText="1"/>
    </xf>
    <xf numFmtId="0" fontId="70" fillId="0" borderId="0" xfId="106" applyFont="1" applyFill="1" applyAlignment="1">
      <alignment horizontal="center" vertical="center" wrapText="1"/>
    </xf>
    <xf numFmtId="0" fontId="63" fillId="0" borderId="0" xfId="106" applyFont="1" applyFill="1" applyAlignment="1">
      <alignment vertical="center"/>
    </xf>
    <xf numFmtId="0" fontId="65" fillId="0" borderId="0" xfId="106" applyFont="1" applyFill="1" applyAlignment="1">
      <alignment vertical="center" wrapText="1"/>
    </xf>
    <xf numFmtId="49" fontId="11" fillId="0" borderId="7" xfId="106" applyNumberFormat="1" applyFont="1" applyFill="1" applyBorder="1" applyAlignment="1">
      <alignment horizontal="center" vertical="center" wrapText="1"/>
    </xf>
    <xf numFmtId="0" fontId="11" fillId="0" borderId="7" xfId="106" applyFont="1" applyFill="1" applyBorder="1" applyAlignment="1">
      <alignment vertical="center" wrapText="1"/>
    </xf>
    <xf numFmtId="0" fontId="11" fillId="0" borderId="7" xfId="106" applyFont="1" applyFill="1" applyBorder="1" applyAlignment="1">
      <alignment horizontal="center" vertical="center" wrapText="1"/>
    </xf>
    <xf numFmtId="4" fontId="78" fillId="0" borderId="7" xfId="106" applyNumberFormat="1" applyFont="1" applyFill="1" applyBorder="1" applyAlignment="1">
      <alignment horizontal="right" vertical="center"/>
    </xf>
    <xf numFmtId="4" fontId="78" fillId="0" borderId="7" xfId="106" applyNumberFormat="1" applyFont="1" applyFill="1" applyBorder="1" applyAlignment="1" applyProtection="1">
      <alignment horizontal="right" vertical="center"/>
      <protection locked="0"/>
    </xf>
    <xf numFmtId="0" fontId="65" fillId="0" borderId="0" xfId="106" applyFont="1" applyFill="1" applyAlignment="1">
      <alignment horizontal="center" vertical="center" wrapText="1"/>
    </xf>
    <xf numFmtId="49" fontId="63" fillId="0" borderId="7" xfId="106" applyNumberFormat="1" applyFont="1" applyFill="1" applyBorder="1" applyAlignment="1">
      <alignment horizontal="center" vertical="center"/>
    </xf>
    <xf numFmtId="0" fontId="63" fillId="0" borderId="7" xfId="106" applyFont="1" applyFill="1" applyBorder="1" applyAlignment="1">
      <alignment horizontal="left" vertical="center" wrapText="1" indent="1"/>
    </xf>
    <xf numFmtId="0" fontId="63" fillId="0" borderId="7" xfId="106" applyFont="1" applyFill="1" applyBorder="1" applyAlignment="1">
      <alignment horizontal="center" vertical="center"/>
    </xf>
    <xf numFmtId="169" fontId="63" fillId="0" borderId="7" xfId="106" applyNumberFormat="1" applyFont="1" applyFill="1" applyBorder="1" applyAlignment="1" applyProtection="1">
      <alignment horizontal="right" vertical="center"/>
      <protection locked="0"/>
    </xf>
    <xf numFmtId="169" fontId="63" fillId="0" borderId="7" xfId="106" applyNumberFormat="1" applyFont="1" applyFill="1" applyBorder="1" applyAlignment="1">
      <alignment horizontal="right" vertical="center"/>
    </xf>
    <xf numFmtId="4" fontId="63" fillId="0" borderId="7" xfId="106" applyNumberFormat="1" applyFont="1" applyFill="1" applyBorder="1" applyAlignment="1">
      <alignment horizontal="right" vertical="center"/>
    </xf>
    <xf numFmtId="0" fontId="78" fillId="0" borderId="0" xfId="102" applyFont="1" applyFill="1" applyAlignment="1">
      <alignment horizontal="left" vertical="center"/>
    </xf>
    <xf numFmtId="0" fontId="11" fillId="0" borderId="7" xfId="106" applyFont="1" applyFill="1" applyBorder="1" applyAlignment="1">
      <alignment horizontal="left" vertical="center" wrapText="1" indent="1"/>
    </xf>
    <xf numFmtId="49" fontId="78" fillId="0" borderId="30" xfId="102" applyNumberFormat="1" applyFont="1" applyFill="1" applyBorder="1" applyAlignment="1" applyProtection="1">
      <alignment horizontal="left" vertical="center" wrapText="1"/>
      <protection locked="0"/>
    </xf>
    <xf numFmtId="0" fontId="63" fillId="0" borderId="7" xfId="106" applyFont="1" applyFill="1" applyBorder="1" applyAlignment="1">
      <alignment horizontal="left" vertical="center" wrapText="1" indent="2"/>
    </xf>
    <xf numFmtId="0" fontId="67" fillId="0" borderId="0" xfId="106" applyFont="1" applyFill="1" applyAlignment="1">
      <alignment vertical="center"/>
    </xf>
    <xf numFmtId="0" fontId="0" fillId="0" borderId="7" xfId="106" applyFont="1" applyFill="1" applyBorder="1" applyAlignment="1">
      <alignment horizontal="left" vertical="center" wrapText="1" indent="3"/>
    </xf>
    <xf numFmtId="0" fontId="0" fillId="0" borderId="7" xfId="106" applyFont="1" applyFill="1" applyBorder="1" applyAlignment="1">
      <alignment horizontal="center" vertical="center" wrapText="1"/>
    </xf>
    <xf numFmtId="0" fontId="63" fillId="0" borderId="7" xfId="106" applyFont="1" applyFill="1" applyBorder="1" applyAlignment="1">
      <alignment horizontal="left" vertical="center" wrapText="1" indent="3"/>
    </xf>
    <xf numFmtId="4" fontId="63" fillId="0" borderId="7" xfId="115" applyNumberFormat="1" applyFont="1" applyFill="1" applyBorder="1" applyAlignment="1">
      <alignment horizontal="right" vertical="center"/>
    </xf>
    <xf numFmtId="0" fontId="0" fillId="0" borderId="7" xfId="106" applyFont="1" applyFill="1" applyBorder="1" applyAlignment="1">
      <alignment horizontal="left" vertical="center" wrapText="1" indent="2"/>
    </xf>
    <xf numFmtId="0" fontId="65" fillId="0" borderId="0" xfId="106" applyFont="1" applyFill="1" applyAlignment="1">
      <alignment vertical="center"/>
    </xf>
    <xf numFmtId="49" fontId="78" fillId="0" borderId="7" xfId="106" applyNumberFormat="1" applyFont="1" applyFill="1" applyBorder="1" applyAlignment="1">
      <alignment horizontal="center" vertical="center"/>
    </xf>
    <xf numFmtId="0" fontId="78" fillId="0" borderId="7" xfId="106" applyFont="1" applyFill="1" applyBorder="1" applyAlignment="1">
      <alignment horizontal="left" vertical="center" wrapText="1" indent="1"/>
    </xf>
    <xf numFmtId="0" fontId="78" fillId="0" borderId="7" xfId="106" applyFont="1" applyFill="1" applyBorder="1" applyAlignment="1">
      <alignment horizontal="center" vertical="center"/>
    </xf>
    <xf numFmtId="0" fontId="1" fillId="0" borderId="0" xfId="115" applyFill="1"/>
    <xf numFmtId="4" fontId="0" fillId="0" borderId="7" xfId="106" applyNumberFormat="1" applyFont="1" applyFill="1" applyBorder="1" applyAlignment="1" applyProtection="1">
      <alignment horizontal="right" vertical="center" wrapText="1"/>
      <protection locked="0"/>
    </xf>
    <xf numFmtId="0" fontId="9" fillId="0" borderId="7" xfId="106" applyFont="1" applyFill="1" applyBorder="1" applyAlignment="1">
      <alignment horizontal="left" vertical="center" wrapText="1" indent="1"/>
    </xf>
    <xf numFmtId="0" fontId="78" fillId="0" borderId="7" xfId="106" applyFont="1" applyFill="1" applyBorder="1" applyAlignment="1">
      <alignment vertical="center" wrapText="1"/>
    </xf>
    <xf numFmtId="4" fontId="63" fillId="0" borderId="7" xfId="115" applyNumberFormat="1" applyFont="1" applyFill="1" applyBorder="1" applyAlignment="1" applyProtection="1">
      <alignment horizontal="right" vertical="center"/>
      <protection locked="0"/>
    </xf>
    <xf numFmtId="0" fontId="63" fillId="0" borderId="7" xfId="106" applyFont="1" applyFill="1" applyBorder="1" applyAlignment="1">
      <alignment horizontal="left" vertical="center" wrapText="1"/>
    </xf>
    <xf numFmtId="0" fontId="63" fillId="0" borderId="7" xfId="106" applyFont="1" applyFill="1" applyBorder="1" applyAlignment="1">
      <alignment vertical="center" wrapText="1"/>
    </xf>
    <xf numFmtId="0" fontId="0" fillId="0" borderId="7" xfId="106" applyFont="1" applyFill="1" applyBorder="1" applyAlignment="1">
      <alignment horizontal="left" vertical="center" wrapText="1" indent="1"/>
    </xf>
    <xf numFmtId="169" fontId="78" fillId="0" borderId="7" xfId="106" applyNumberFormat="1" applyFont="1" applyFill="1" applyBorder="1" applyAlignment="1">
      <alignment horizontal="right" vertical="center"/>
    </xf>
    <xf numFmtId="169" fontId="63" fillId="0" borderId="7" xfId="115" applyNumberFormat="1" applyFont="1" applyFill="1" applyBorder="1" applyAlignment="1" applyProtection="1">
      <alignment horizontal="right" vertical="center"/>
      <protection locked="0"/>
    </xf>
    <xf numFmtId="169" fontId="63" fillId="0" borderId="7" xfId="115" applyNumberFormat="1" applyFont="1" applyFill="1" applyBorder="1" applyAlignment="1">
      <alignment horizontal="right" vertical="center"/>
    </xf>
    <xf numFmtId="4" fontId="78" fillId="0" borderId="7" xfId="115" applyNumberFormat="1" applyFont="1" applyFill="1" applyBorder="1" applyAlignment="1">
      <alignment horizontal="right" vertical="center"/>
    </xf>
    <xf numFmtId="49" fontId="0" fillId="0" borderId="7" xfId="106" applyNumberFormat="1" applyFont="1" applyFill="1" applyBorder="1" applyAlignment="1">
      <alignment horizontal="center" vertical="center"/>
    </xf>
    <xf numFmtId="0" fontId="0" fillId="0" borderId="7" xfId="106" applyFont="1" applyFill="1" applyBorder="1" applyAlignment="1">
      <alignment horizontal="center" vertical="center"/>
    </xf>
    <xf numFmtId="0" fontId="63" fillId="0" borderId="0" xfId="106" applyFont="1" applyFill="1" applyAlignment="1">
      <alignment horizontal="left" vertical="center" wrapText="1"/>
    </xf>
    <xf numFmtId="0" fontId="63" fillId="0" borderId="0" xfId="106" applyFont="1" applyFill="1" applyAlignment="1">
      <alignment vertical="center" wrapText="1"/>
    </xf>
    <xf numFmtId="0" fontId="9" fillId="0" borderId="0" xfId="106" applyNumberFormat="1" applyFont="1" applyFill="1" applyAlignment="1">
      <alignment horizontal="left" vertical="center" indent="2"/>
    </xf>
    <xf numFmtId="49" fontId="78" fillId="0" borderId="31" xfId="106" applyNumberFormat="1" applyFont="1" applyFill="1" applyBorder="1" applyAlignment="1">
      <alignment horizontal="left" vertical="center" wrapText="1"/>
    </xf>
    <xf numFmtId="49" fontId="78" fillId="0" borderId="32" xfId="106" applyNumberFormat="1" applyFont="1" applyFill="1" applyBorder="1" applyAlignment="1">
      <alignment horizontal="left" vertical="center" wrapText="1"/>
    </xf>
    <xf numFmtId="49" fontId="78" fillId="0" borderId="33" xfId="106" applyNumberFormat="1" applyFont="1" applyFill="1" applyBorder="1" applyAlignment="1">
      <alignment horizontal="left" vertical="center" wrapText="1"/>
    </xf>
    <xf numFmtId="0" fontId="9" fillId="0" borderId="30" xfId="106" applyFont="1" applyFill="1" applyBorder="1" applyAlignment="1">
      <alignment horizontal="center" vertical="center" wrapText="1"/>
    </xf>
    <xf numFmtId="0" fontId="9" fillId="0" borderId="31" xfId="106" applyFont="1" applyFill="1" applyBorder="1" applyAlignment="1">
      <alignment horizontal="center" vertical="center" wrapText="1"/>
    </xf>
    <xf numFmtId="0" fontId="9" fillId="0" borderId="32" xfId="106" applyFont="1" applyFill="1" applyBorder="1" applyAlignment="1">
      <alignment horizontal="center" vertical="center" wrapText="1"/>
    </xf>
    <xf numFmtId="0" fontId="9" fillId="0" borderId="33" xfId="106" applyFont="1" applyFill="1" applyBorder="1" applyAlignment="1">
      <alignment horizontal="center" vertical="center" wrapText="1"/>
    </xf>
    <xf numFmtId="0" fontId="9" fillId="0" borderId="30" xfId="106" applyFont="1" applyFill="1" applyBorder="1" applyAlignment="1">
      <alignment horizontal="center" vertical="center" wrapText="1"/>
    </xf>
    <xf numFmtId="0" fontId="9" fillId="0" borderId="31" xfId="106" applyFont="1" applyFill="1" applyBorder="1" applyAlignment="1">
      <alignment horizontal="right" vertical="center" wrapText="1"/>
    </xf>
    <xf numFmtId="0" fontId="9" fillId="0" borderId="33" xfId="106" applyFont="1" applyFill="1" applyBorder="1" applyAlignment="1">
      <alignment horizontal="right" vertical="center" wrapText="1"/>
    </xf>
    <xf numFmtId="0" fontId="11" fillId="0" borderId="31" xfId="106" applyNumberFormat="1" applyFont="1" applyFill="1" applyBorder="1" applyAlignment="1">
      <alignment horizontal="left" vertical="center" indent="1"/>
    </xf>
    <xf numFmtId="0" fontId="11" fillId="0" borderId="32" xfId="106" applyNumberFormat="1" applyFont="1" applyFill="1" applyBorder="1" applyAlignment="1">
      <alignment vertical="center" wrapText="1"/>
    </xf>
    <xf numFmtId="0" fontId="11" fillId="0" borderId="33" xfId="106" applyNumberFormat="1" applyFont="1" applyFill="1" applyBorder="1" applyAlignment="1">
      <alignment vertical="center" wrapText="1"/>
    </xf>
    <xf numFmtId="0" fontId="9" fillId="0" borderId="31" xfId="106" applyFont="1" applyFill="1" applyBorder="1" applyAlignment="1">
      <alignment horizontal="right" vertical="center" wrapText="1" indent="1"/>
    </xf>
    <xf numFmtId="0" fontId="9" fillId="0" borderId="33" xfId="106" applyFont="1" applyFill="1" applyBorder="1" applyAlignment="1">
      <alignment horizontal="right" vertical="center" wrapText="1" indent="1"/>
    </xf>
    <xf numFmtId="49" fontId="11" fillId="0" borderId="32" xfId="106" applyNumberFormat="1" applyFont="1" applyFill="1" applyBorder="1" applyAlignment="1">
      <alignment vertical="center" wrapText="1"/>
    </xf>
    <xf numFmtId="49" fontId="11" fillId="0" borderId="33" xfId="106" applyNumberFormat="1" applyFont="1" applyFill="1" applyBorder="1" applyAlignment="1">
      <alignment vertical="center" wrapText="1"/>
    </xf>
    <xf numFmtId="0" fontId="9" fillId="0" borderId="31" xfId="106" applyFont="1" applyFill="1" applyBorder="1" applyAlignment="1">
      <alignment horizontal="left" vertical="center" wrapText="1"/>
    </xf>
    <xf numFmtId="0" fontId="9" fillId="0" borderId="32" xfId="49" applyFont="1" applyFill="1" applyBorder="1" applyAlignment="1">
      <alignment horizontal="center" vertical="center"/>
    </xf>
    <xf numFmtId="0" fontId="9" fillId="0" borderId="32" xfId="106" applyFont="1" applyFill="1" applyBorder="1" applyAlignment="1">
      <alignment horizontal="left" vertical="center" indent="1"/>
    </xf>
    <xf numFmtId="0" fontId="9" fillId="0" borderId="33" xfId="106" applyFont="1" applyFill="1" applyBorder="1" applyAlignment="1">
      <alignment horizontal="left" vertical="center" indent="1"/>
    </xf>
    <xf numFmtId="0" fontId="78" fillId="0" borderId="0" xfId="106" applyFont="1" applyFill="1" applyAlignment="1">
      <alignment vertical="center"/>
    </xf>
    <xf numFmtId="0" fontId="11" fillId="0" borderId="30" xfId="106" applyFont="1" applyFill="1" applyBorder="1" applyAlignment="1">
      <alignment horizontal="left" vertical="center" wrapText="1"/>
    </xf>
    <xf numFmtId="0" fontId="11" fillId="0" borderId="30" xfId="49" applyFont="1" applyFill="1" applyBorder="1" applyAlignment="1">
      <alignment horizontal="center" vertical="center" wrapText="1"/>
    </xf>
    <xf numFmtId="4" fontId="78" fillId="0" borderId="30" xfId="106" applyNumberFormat="1" applyFont="1" applyFill="1" applyBorder="1" applyAlignment="1" applyProtection="1">
      <alignment horizontal="right" vertical="center"/>
      <protection locked="0"/>
    </xf>
    <xf numFmtId="4" fontId="11" fillId="0" borderId="30" xfId="106" applyNumberFormat="1" applyFont="1" applyFill="1" applyBorder="1" applyAlignment="1">
      <alignment vertical="center"/>
    </xf>
    <xf numFmtId="0" fontId="9" fillId="0" borderId="30" xfId="106" applyFont="1" applyFill="1" applyBorder="1" applyAlignment="1">
      <alignment horizontal="left" vertical="center" wrapText="1"/>
    </xf>
    <xf numFmtId="0" fontId="9" fillId="0" borderId="30" xfId="49" applyFont="1" applyFill="1" applyBorder="1" applyAlignment="1">
      <alignment horizontal="center" vertical="center" wrapText="1"/>
    </xf>
    <xf numFmtId="4" fontId="9" fillId="0" borderId="7" xfId="0" applyNumberFormat="1" applyFont="1" applyFill="1" applyBorder="1" applyAlignment="1">
      <alignment horizontal="right" vertical="center" wrapText="1"/>
    </xf>
    <xf numFmtId="4" fontId="9" fillId="0" borderId="30" xfId="106" applyNumberFormat="1" applyFont="1" applyFill="1" applyBorder="1" applyAlignment="1">
      <alignment vertical="center"/>
    </xf>
    <xf numFmtId="169" fontId="63" fillId="0" borderId="30" xfId="106" applyNumberFormat="1" applyFont="1" applyFill="1" applyBorder="1" applyAlignment="1" applyProtection="1">
      <alignment horizontal="right" vertical="center"/>
      <protection locked="0"/>
    </xf>
    <xf numFmtId="169" fontId="9" fillId="0" borderId="30" xfId="106" applyNumberFormat="1" applyFont="1" applyFill="1" applyBorder="1" applyAlignment="1" applyProtection="1">
      <alignment vertical="center"/>
    </xf>
    <xf numFmtId="0" fontId="9" fillId="0" borderId="30" xfId="106" applyFont="1" applyFill="1" applyBorder="1" applyAlignment="1">
      <alignment horizontal="left" vertical="center" wrapText="1" indent="1"/>
    </xf>
    <xf numFmtId="4" fontId="63" fillId="0" borderId="30" xfId="106" applyNumberFormat="1" applyFont="1" applyFill="1" applyBorder="1" applyAlignment="1" applyProtection="1">
      <alignment horizontal="right" vertical="center"/>
      <protection locked="0"/>
    </xf>
    <xf numFmtId="169" fontId="9" fillId="0" borderId="30" xfId="106" applyNumberFormat="1" applyFont="1" applyFill="1" applyBorder="1" applyAlignment="1">
      <alignment vertical="center"/>
    </xf>
    <xf numFmtId="0" fontId="9" fillId="0" borderId="62" xfId="106" applyFont="1" applyFill="1" applyBorder="1" applyAlignment="1">
      <alignment horizontal="right" vertical="center" wrapText="1"/>
    </xf>
    <xf numFmtId="0" fontId="9" fillId="0" borderId="63" xfId="106" applyFont="1" applyFill="1" applyBorder="1" applyAlignment="1">
      <alignment horizontal="right" vertical="center" wrapText="1"/>
    </xf>
    <xf numFmtId="0" fontId="9" fillId="0" borderId="0" xfId="106" applyFont="1" applyFill="1" applyAlignment="1">
      <alignment horizontal="left" vertical="center" wrapText="1"/>
    </xf>
    <xf numFmtId="0" fontId="9" fillId="0" borderId="0" xfId="49" applyFont="1" applyFill="1" applyAlignment="1">
      <alignment horizontal="center" vertical="center" wrapText="1"/>
    </xf>
    <xf numFmtId="0" fontId="9" fillId="0" borderId="0" xfId="106" applyFont="1" applyFill="1" applyAlignment="1">
      <alignment vertical="center"/>
    </xf>
    <xf numFmtId="0" fontId="9" fillId="0" borderId="7" xfId="106" applyFont="1" applyFill="1" applyBorder="1" applyAlignment="1" applyProtection="1">
      <alignment horizontal="left" vertical="center" wrapText="1"/>
      <protection locked="0"/>
    </xf>
    <xf numFmtId="0" fontId="63" fillId="0" borderId="52" xfId="106" applyFont="1" applyFill="1" applyBorder="1" applyAlignment="1">
      <alignment horizontal="center" vertical="center" wrapText="1"/>
    </xf>
    <xf numFmtId="0" fontId="63" fillId="0" borderId="43" xfId="106" applyFont="1" applyFill="1" applyBorder="1" applyAlignment="1">
      <alignment horizontal="center" vertical="center" wrapText="1"/>
    </xf>
    <xf numFmtId="0" fontId="63" fillId="0" borderId="51" xfId="106" applyFont="1" applyFill="1" applyBorder="1" applyAlignment="1">
      <alignment horizontal="center" vertical="center" wrapText="1"/>
    </xf>
    <xf numFmtId="0" fontId="63" fillId="0" borderId="43" xfId="106" applyFont="1" applyFill="1" applyBorder="1" applyAlignment="1">
      <alignment horizontal="center" vertical="center" wrapText="1"/>
    </xf>
    <xf numFmtId="0" fontId="63" fillId="0" borderId="0" xfId="106" applyFont="1" applyFill="1" applyAlignment="1">
      <alignment horizontal="center" vertical="center" wrapText="1"/>
    </xf>
    <xf numFmtId="0" fontId="63" fillId="0" borderId="53" xfId="106" applyFont="1" applyFill="1" applyBorder="1" applyAlignment="1">
      <alignment horizontal="center" vertical="center" wrapText="1"/>
    </xf>
    <xf numFmtId="0" fontId="63" fillId="0" borderId="47" xfId="106" applyFont="1" applyFill="1" applyBorder="1" applyAlignment="1">
      <alignment horizontal="center" vertical="center" wrapText="1"/>
    </xf>
    <xf numFmtId="4" fontId="63" fillId="0" borderId="43" xfId="106" applyNumberFormat="1" applyFont="1" applyFill="1" applyBorder="1" applyAlignment="1" applyProtection="1">
      <alignment horizontal="right" vertical="center"/>
      <protection locked="0"/>
    </xf>
    <xf numFmtId="169" fontId="63" fillId="0" borderId="43" xfId="106" applyNumberFormat="1" applyFont="1" applyFill="1" applyBorder="1" applyAlignment="1" applyProtection="1">
      <alignment horizontal="right" vertical="center"/>
      <protection locked="0"/>
    </xf>
    <xf numFmtId="4" fontId="0" fillId="0" borderId="43" xfId="106" applyNumberFormat="1" applyFont="1" applyFill="1" applyBorder="1" applyAlignment="1" applyProtection="1">
      <alignment horizontal="right" vertical="center"/>
      <protection locked="0"/>
    </xf>
    <xf numFmtId="0" fontId="9" fillId="0" borderId="43" xfId="106" applyFont="1" applyFill="1" applyBorder="1" applyAlignment="1">
      <alignment horizontal="center" vertical="center" wrapText="1"/>
    </xf>
    <xf numFmtId="49" fontId="9" fillId="0" borderId="43" xfId="106" applyNumberFormat="1" applyFont="1" applyFill="1" applyBorder="1" applyAlignment="1" applyProtection="1">
      <alignment horizontal="left" vertical="center" wrapText="1"/>
      <protection locked="0"/>
    </xf>
    <xf numFmtId="0" fontId="9" fillId="0" borderId="0" xfId="46" applyFont="1" applyFill="1" applyProtection="1"/>
    <xf numFmtId="0" fontId="9" fillId="0" borderId="0" xfId="46" applyFont="1" applyFill="1" applyBorder="1" applyProtection="1"/>
    <xf numFmtId="0" fontId="24" fillId="0" borderId="9" xfId="50" applyFont="1" applyFill="1" applyBorder="1" applyAlignment="1">
      <alignment horizontal="center" vertical="center"/>
    </xf>
    <xf numFmtId="49" fontId="9" fillId="0" borderId="10" xfId="46" applyNumberFormat="1" applyFont="1" applyFill="1" applyBorder="1" applyAlignment="1" applyProtection="1">
      <alignment horizontal="left" vertical="center" wrapText="1"/>
      <protection locked="0"/>
    </xf>
    <xf numFmtId="0" fontId="24" fillId="0" borderId="9" xfId="50" applyFont="1" applyFill="1" applyBorder="1" applyAlignment="1">
      <alignment horizontal="center" vertical="center"/>
    </xf>
    <xf numFmtId="0" fontId="9" fillId="0" borderId="0" xfId="46" applyFont="1" applyFill="1"/>
    <xf numFmtId="0" fontId="9" fillId="0" borderId="67" xfId="46" applyFont="1" applyFill="1" applyBorder="1" applyAlignment="1">
      <alignment horizontal="center" vertical="center"/>
    </xf>
    <xf numFmtId="0" fontId="9" fillId="0" borderId="66" xfId="46" applyFont="1" applyFill="1" applyBorder="1" applyAlignment="1">
      <alignment horizontal="center" vertical="center"/>
    </xf>
    <xf numFmtId="0" fontId="12" fillId="0" borderId="72" xfId="97" applyFont="1" applyBorder="1" applyAlignment="1">
      <alignment vertical="center"/>
    </xf>
    <xf numFmtId="0" fontId="12" fillId="0" borderId="0" xfId="97" applyFont="1" applyAlignment="1">
      <alignment horizontal="left" vertical="center" indent="2"/>
    </xf>
    <xf numFmtId="0" fontId="12" fillId="0" borderId="72" xfId="97" applyFont="1" applyBorder="1" applyAlignment="1">
      <alignment horizontal="center" vertical="center"/>
    </xf>
    <xf numFmtId="49" fontId="12" fillId="0" borderId="72" xfId="97" applyNumberFormat="1" applyFont="1" applyBorder="1" applyAlignment="1">
      <alignment horizontal="center" vertical="center"/>
    </xf>
    <xf numFmtId="49" fontId="12" fillId="0" borderId="72" xfId="97" applyNumberFormat="1" applyFont="1" applyBorder="1" applyAlignment="1">
      <alignment horizontal="left" vertical="center" indent="1"/>
    </xf>
  </cellXfs>
  <cellStyles count="116">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9" builtinId="30" hidden="1"/>
    <cellStyle name="20% — акцент2" xfId="73" builtinId="34" hidden="1"/>
    <cellStyle name="20% — акцент3" xfId="77" builtinId="38" hidden="1"/>
    <cellStyle name="20% — акцент4" xfId="81" builtinId="42" hidden="1"/>
    <cellStyle name="20% — акцент5" xfId="85" builtinId="46" hidden="1"/>
    <cellStyle name="20% — акцент6" xfId="89" builtinId="50" hidden="1"/>
    <cellStyle name="40% — акцент1" xfId="70" builtinId="31" hidden="1"/>
    <cellStyle name="40% — акцент2" xfId="74" builtinId="35" hidden="1"/>
    <cellStyle name="40% — акцент3" xfId="78" builtinId="39" hidden="1"/>
    <cellStyle name="40% — акцент4" xfId="82" builtinId="43" hidden="1"/>
    <cellStyle name="40% — акцент5" xfId="86" builtinId="47" hidden="1"/>
    <cellStyle name="40% — акцент6" xfId="90" builtinId="51" hidden="1"/>
    <cellStyle name="60% — акцент1" xfId="71" builtinId="32" hidden="1"/>
    <cellStyle name="60% — акцент2" xfId="75" builtinId="36" hidden="1"/>
    <cellStyle name="60% — акцент3" xfId="79" builtinId="40" hidden="1"/>
    <cellStyle name="60% — акцент4" xfId="83" builtinId="44" hidden="1"/>
    <cellStyle name="60% — акцент5" xfId="87" builtinId="48" hidden="1"/>
    <cellStyle name="60% — акцент6" xfId="91"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68" builtinId="29" hidden="1"/>
    <cellStyle name="Акцент2" xfId="72" builtinId="33" hidden="1"/>
    <cellStyle name="Акцент3" xfId="76" builtinId="37" hidden="1"/>
    <cellStyle name="Акцент4" xfId="80" builtinId="41" hidden="1"/>
    <cellStyle name="Акцент5" xfId="84" builtinId="45" hidden="1"/>
    <cellStyle name="Акцент6" xfId="88" builtinId="49" hidden="1"/>
    <cellStyle name="Ввод " xfId="30" builtinId="20" customBuiltin="1"/>
    <cellStyle name="Вывод" xfId="60" builtinId="21" hidden="1"/>
    <cellStyle name="Вычисление" xfId="61" builtinId="22" hidden="1"/>
    <cellStyle name="Гиперссылка" xfId="31" builtinId="8" customBuiltin="1"/>
    <cellStyle name="Гиперссылка 2" xfId="100"/>
    <cellStyle name="Гиперссылка 2 2" xfId="32"/>
    <cellStyle name="Гиперссылка 3" xfId="33"/>
    <cellStyle name="Гиперссылка 4" xfId="34"/>
    <cellStyle name="Гиперссылка_ZAYAVKA.TEPLO(v1.2)" xfId="35"/>
    <cellStyle name="Денежный" xfId="94" builtinId="4" hidden="1"/>
    <cellStyle name="Денежный [0]" xfId="95" builtinId="7" hidden="1"/>
    <cellStyle name="Заголовок" xfId="36"/>
    <cellStyle name="Заголовок 1" xfId="53" builtinId="16" hidden="1"/>
    <cellStyle name="Заголовок 2" xfId="54" builtinId="17" hidden="1"/>
    <cellStyle name="Заголовок 3" xfId="55" builtinId="18" hidden="1"/>
    <cellStyle name="Заголовок 4" xfId="56" builtinId="19" hidden="1"/>
    <cellStyle name="ЗаголовокСтолбца" xfId="37"/>
    <cellStyle name="Значение" xfId="38"/>
    <cellStyle name="Итог" xfId="67" builtinId="25" hidden="1"/>
    <cellStyle name="Контрольная ячейка" xfId="63" builtinId="23" hidden="1"/>
    <cellStyle name="Название" xfId="52" builtinId="15" hidden="1"/>
    <cellStyle name="Нейтральный" xfId="59" builtinId="28" hidden="1"/>
    <cellStyle name="Обычный" xfId="0" builtinId="0"/>
    <cellStyle name="Обычный 10" xfId="39"/>
    <cellStyle name="Обычный 10 2" xfId="99"/>
    <cellStyle name="Обычный 10 3" xfId="105"/>
    <cellStyle name="Обычный 11 4 3 3 2 3 3" xfId="106"/>
    <cellStyle name="Обычный 11 4 3 3 2 3 3 2" xfId="115"/>
    <cellStyle name="Обычный 12 3 2 2 3" xfId="102"/>
    <cellStyle name="Обычный 12 3 2 2 3 2" xfId="111"/>
    <cellStyle name="Обычный 12 3 2 2 3 2 2" xfId="114"/>
    <cellStyle name="Обычный 12 3 2 2 3 3" xfId="113"/>
    <cellStyle name="Обычный 17 3" xfId="103"/>
    <cellStyle name="Обычный 2" xfId="40"/>
    <cellStyle name="Обычный 2 15" xfId="107"/>
    <cellStyle name="Обычный 2 2" xfId="97"/>
    <cellStyle name="Обычный 2 8 2" xfId="104"/>
    <cellStyle name="Обычный 23 2 2 2" xfId="108"/>
    <cellStyle name="Обычный 3" xfId="98"/>
    <cellStyle name="Обычный 3 2" xfId="41"/>
    <cellStyle name="Обычный 3 3" xfId="42"/>
    <cellStyle name="Обычный 3 3 2" xfId="43"/>
    <cellStyle name="Обычный 3 4 10 2 2 2 3" xfId="101"/>
    <cellStyle name="Обычный 4" xfId="110"/>
    <cellStyle name="Обычный 4 2" xfId="112"/>
    <cellStyle name="Обычный_46EE(v6.1.1)" xfId="44"/>
    <cellStyle name="Обычный_INVEST.WARM.PLAN.4.78(v0.1)" xfId="45"/>
    <cellStyle name="Обычный_MINENERGO.340.PRIL79(v0.1)" xfId="46"/>
    <cellStyle name="Обычный_PASSPORT.TEPLO.PROIZV.2016(v1.0)" xfId="47"/>
    <cellStyle name="Обычный_PREDEL.JKH.2010(v1.3)" xfId="48"/>
    <cellStyle name="Обычный_SIMPLE_1_massive2" xfId="49"/>
    <cellStyle name="Обычный_ЖКУ_проект3" xfId="109"/>
    <cellStyle name="Обычный_Шаблон по источникам для Модуля Реестр (2)" xfId="50"/>
    <cellStyle name="Открывавшаяся гиперссылка" xfId="96" builtinId="9" hidden="1"/>
    <cellStyle name="Плохой" xfId="58" builtinId="27" hidden="1"/>
    <cellStyle name="Пояснение" xfId="66" builtinId="53" hidden="1"/>
    <cellStyle name="Примечание" xfId="65" builtinId="10" hidden="1"/>
    <cellStyle name="Связанная ячейка" xfId="62" builtinId="24" hidden="1"/>
    <cellStyle name="Текст предупреждения" xfId="64" builtinId="11" hidden="1"/>
    <cellStyle name="Финансовый" xfId="92" builtinId="3" hidden="1"/>
    <cellStyle name="Финансовый [0]" xfId="93" builtinId="6" hidden="1"/>
    <cellStyle name="Формула" xfId="51"/>
    <cellStyle name="Хороший" xfId="57"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EAEBEE"/>
      <rgbColor rgb="00FF99CC"/>
      <rgbColor rgb="00CC99FF"/>
      <rgbColor rgb="00FFCC99"/>
      <rgbColor rgb="003366FF"/>
      <rgbColor rgb="0033CCCC"/>
      <rgbColor rgb="00CCFF99"/>
      <rgbColor rgb="00FFCC00"/>
      <rgbColor rgb="00FF9900"/>
      <rgbColor rgb="00FF6600"/>
      <rgbColor rgb="00666699"/>
      <rgbColor rgb="00D9D9D9"/>
      <rgbColor rgb="00003366"/>
      <rgbColor rgb="00FF5050"/>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74</xdr:row>
      <xdr:rowOff>1381759</xdr:rowOff>
    </xdr:from>
    <xdr:to>
      <xdr:col>3</xdr:col>
      <xdr:colOff>0</xdr:colOff>
      <xdr:row>107</xdr:row>
      <xdr:rowOff>178434</xdr:rowOff>
    </xdr:to>
    <xdr:sp macro="[0]!Instruction.BlockClick" textlink="">
      <xdr:nvSpPr>
        <xdr:cNvPr id="2" name="InstrBlock_8">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19075" y="43059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Обновление</a:t>
          </a:r>
          <a:endParaRPr lang="ru-RU"/>
        </a:p>
      </xdr:txBody>
    </xdr:sp>
    <xdr:clientData/>
  </xdr:twoCellAnchor>
  <xdr:twoCellAnchor editAs="absolute">
    <xdr:from>
      <xdr:col>1</xdr:col>
      <xdr:colOff>0</xdr:colOff>
      <xdr:row>74</xdr:row>
      <xdr:rowOff>918209</xdr:rowOff>
    </xdr:from>
    <xdr:to>
      <xdr:col>3</xdr:col>
      <xdr:colOff>0</xdr:colOff>
      <xdr:row>74</xdr:row>
      <xdr:rowOff>1381759</xdr:rowOff>
    </xdr:to>
    <xdr:sp macro="[0]!Instruction.BlockClick" textlink="">
      <xdr:nvSpPr>
        <xdr:cNvPr id="3" name="InstrBlock_7">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19075" y="384238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74</xdr:row>
      <xdr:rowOff>454659</xdr:rowOff>
    </xdr:from>
    <xdr:to>
      <xdr:col>3</xdr:col>
      <xdr:colOff>0</xdr:colOff>
      <xdr:row>74</xdr:row>
      <xdr:rowOff>918209</xdr:rowOff>
    </xdr:to>
    <xdr:sp macro="[0]!Instruction.BlockClick" textlink="">
      <xdr:nvSpPr>
        <xdr:cNvPr id="4" name="InstrBlock_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9075" y="3378834"/>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73</xdr:row>
      <xdr:rowOff>181609</xdr:rowOff>
    </xdr:from>
    <xdr:to>
      <xdr:col>3</xdr:col>
      <xdr:colOff>0</xdr:colOff>
      <xdr:row>74</xdr:row>
      <xdr:rowOff>454659</xdr:rowOff>
    </xdr:to>
    <xdr:sp macro="[0]!Instruction.BlockClick" textlink="">
      <xdr:nvSpPr>
        <xdr:cNvPr id="5" name="InstrBlock_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9075" y="2915284"/>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72</xdr:row>
      <xdr:rowOff>175259</xdr:rowOff>
    </xdr:from>
    <xdr:to>
      <xdr:col>3</xdr:col>
      <xdr:colOff>0</xdr:colOff>
      <xdr:row>73</xdr:row>
      <xdr:rowOff>181609</xdr:rowOff>
    </xdr:to>
    <xdr:sp macro="[0]!Instruction.BlockClick" textlink="">
      <xdr:nvSpPr>
        <xdr:cNvPr id="6" name="InstrBlock_4">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9075" y="24517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71</xdr:row>
      <xdr:rowOff>54609</xdr:rowOff>
    </xdr:from>
    <xdr:to>
      <xdr:col>3</xdr:col>
      <xdr:colOff>0</xdr:colOff>
      <xdr:row>72</xdr:row>
      <xdr:rowOff>175259</xdr:rowOff>
    </xdr:to>
    <xdr:sp macro="[0]!Instruction.BlockClick" textlink="">
      <xdr:nvSpPr>
        <xdr:cNvPr id="7" name="InstrBlock_3">
          <a:extLst>
            <a:ext uri="{FF2B5EF4-FFF2-40B4-BE49-F238E27FC236}">
              <a16:creationId xmlns="" xmlns:a16="http://schemas.microsoft.com/office/drawing/2014/main" id="{00000000-0008-0000-0100-000007000000}"/>
            </a:ext>
          </a:extLst>
        </xdr:cNvPr>
        <xdr:cNvSpPr txBox="1">
          <a:spLocks noChangeArrowheads="1"/>
        </xdr:cNvSpPr>
      </xdr:nvSpPr>
      <xdr:spPr bwMode="auto">
        <a:xfrm>
          <a:off x="219075" y="198818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69</xdr:row>
      <xdr:rowOff>295909</xdr:rowOff>
    </xdr:from>
    <xdr:to>
      <xdr:col>3</xdr:col>
      <xdr:colOff>0</xdr:colOff>
      <xdr:row>71</xdr:row>
      <xdr:rowOff>54609</xdr:rowOff>
    </xdr:to>
    <xdr:sp macro="[0]!Instruction.BlockClick" textlink="">
      <xdr:nvSpPr>
        <xdr:cNvPr id="8" name="InstrBlock_2">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19075" y="152463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2</xdr:col>
      <xdr:colOff>0</xdr:colOff>
      <xdr:row>6</xdr:row>
      <xdr:rowOff>0</xdr:rowOff>
    </xdr:from>
    <xdr:to>
      <xdr:col>2</xdr:col>
      <xdr:colOff>0</xdr:colOff>
      <xdr:row>6</xdr:row>
      <xdr:rowOff>0</xdr:rowOff>
    </xdr:to>
    <xdr:pic>
      <xdr:nvPicPr>
        <xdr:cNvPr id="131776" name="Pict 9" descr="тест">
          <a:extLst>
            <a:ext uri="{FF2B5EF4-FFF2-40B4-BE49-F238E27FC236}">
              <a16:creationId xmlns="" xmlns:a16="http://schemas.microsoft.com/office/drawing/2014/main" id="{00000000-0008-0000-0100-0000C0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2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31777" name="Pict 9" descr="тест">
          <a:extLst>
            <a:ext uri="{FF2B5EF4-FFF2-40B4-BE49-F238E27FC236}">
              <a16:creationId xmlns="" xmlns:a16="http://schemas.microsoft.com/office/drawing/2014/main" id="{00000000-0008-0000-0100-0000C1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2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31778" name="Pict 9" descr="тест">
          <a:extLst>
            <a:ext uri="{FF2B5EF4-FFF2-40B4-BE49-F238E27FC236}">
              <a16:creationId xmlns="" xmlns:a16="http://schemas.microsoft.com/office/drawing/2014/main" id="{00000000-0008-0000-0100-0000C2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228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3809</xdr:rowOff>
    </xdr:from>
    <xdr:to>
      <xdr:col>3</xdr:col>
      <xdr:colOff>0</xdr:colOff>
      <xdr:row>69</xdr:row>
      <xdr:rowOff>295909</xdr:rowOff>
    </xdr:to>
    <xdr:sp macro="[0]!Instruction.BlockClick" textlink="">
      <xdr:nvSpPr>
        <xdr:cNvPr id="18" name="InstrBlock_1">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19075" y="1061084"/>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Технические требования</a:t>
          </a:r>
          <a:endParaRPr lang="ru-RU"/>
        </a:p>
      </xdr:txBody>
    </xdr:sp>
    <xdr:clientData/>
  </xdr:twoCellAnchor>
  <xdr:twoCellAnchor editAs="absolute">
    <xdr:from>
      <xdr:col>1</xdr:col>
      <xdr:colOff>66675</xdr:colOff>
      <xdr:row>5</xdr:row>
      <xdr:rowOff>57150</xdr:rowOff>
    </xdr:from>
    <xdr:to>
      <xdr:col>1</xdr:col>
      <xdr:colOff>447675</xdr:colOff>
      <xdr:row>69</xdr:row>
      <xdr:rowOff>257175</xdr:rowOff>
    </xdr:to>
    <xdr:pic macro="[0]!Instruction.BlockClick">
      <xdr:nvPicPr>
        <xdr:cNvPr id="131780" name="InstrImg_1" descr="icon1">
          <a:extLst>
            <a:ext uri="{FF2B5EF4-FFF2-40B4-BE49-F238E27FC236}">
              <a16:creationId xmlns="" xmlns:a16="http://schemas.microsoft.com/office/drawing/2014/main" id="{00000000-0008-0000-0100-0000C402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69</xdr:row>
      <xdr:rowOff>323850</xdr:rowOff>
    </xdr:from>
    <xdr:to>
      <xdr:col>1</xdr:col>
      <xdr:colOff>428625</xdr:colOff>
      <xdr:row>71</xdr:row>
      <xdr:rowOff>9525</xdr:rowOff>
    </xdr:to>
    <xdr:pic macro="[0]!Instruction.BlockClick">
      <xdr:nvPicPr>
        <xdr:cNvPr id="131781" name="InstrImg_2" descr="icon2">
          <a:extLst>
            <a:ext uri="{FF2B5EF4-FFF2-40B4-BE49-F238E27FC236}">
              <a16:creationId xmlns="" xmlns:a16="http://schemas.microsoft.com/office/drawing/2014/main" id="{00000000-0008-0000-0100-0000C5020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71</xdr:row>
      <xdr:rowOff>85725</xdr:rowOff>
    </xdr:from>
    <xdr:to>
      <xdr:col>1</xdr:col>
      <xdr:colOff>428625</xdr:colOff>
      <xdr:row>72</xdr:row>
      <xdr:rowOff>133350</xdr:rowOff>
    </xdr:to>
    <xdr:pic macro="[0]!Instruction.BlockClick">
      <xdr:nvPicPr>
        <xdr:cNvPr id="131782" name="InstrImg_3" descr="icon3">
          <a:extLst>
            <a:ext uri="{FF2B5EF4-FFF2-40B4-BE49-F238E27FC236}">
              <a16:creationId xmlns="" xmlns:a16="http://schemas.microsoft.com/office/drawing/2014/main" id="{00000000-0008-0000-0100-0000C60202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72</xdr:row>
      <xdr:rowOff>209550</xdr:rowOff>
    </xdr:from>
    <xdr:to>
      <xdr:col>1</xdr:col>
      <xdr:colOff>428625</xdr:colOff>
      <xdr:row>73</xdr:row>
      <xdr:rowOff>152400</xdr:rowOff>
    </xdr:to>
    <xdr:pic macro="[0]!Instruction.BlockClick">
      <xdr:nvPicPr>
        <xdr:cNvPr id="131783" name="InstrImg_4" descr="icon4">
          <a:extLst>
            <a:ext uri="{FF2B5EF4-FFF2-40B4-BE49-F238E27FC236}">
              <a16:creationId xmlns="" xmlns:a16="http://schemas.microsoft.com/office/drawing/2014/main" id="{00000000-0008-0000-0100-0000C70202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86025"/>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74</xdr:row>
      <xdr:rowOff>38100</xdr:rowOff>
    </xdr:from>
    <xdr:to>
      <xdr:col>1</xdr:col>
      <xdr:colOff>428625</xdr:colOff>
      <xdr:row>74</xdr:row>
      <xdr:rowOff>409575</xdr:rowOff>
    </xdr:to>
    <xdr:pic macro="[0]!Instruction.BlockClick">
      <xdr:nvPicPr>
        <xdr:cNvPr id="131784" name="InstrImg_5" descr="icon5">
          <a:extLst>
            <a:ext uri="{FF2B5EF4-FFF2-40B4-BE49-F238E27FC236}">
              <a16:creationId xmlns="" xmlns:a16="http://schemas.microsoft.com/office/drawing/2014/main" id="{00000000-0008-0000-0100-0000C80202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74</xdr:row>
      <xdr:rowOff>504825</xdr:rowOff>
    </xdr:from>
    <xdr:to>
      <xdr:col>1</xdr:col>
      <xdr:colOff>447675</xdr:colOff>
      <xdr:row>74</xdr:row>
      <xdr:rowOff>885825</xdr:rowOff>
    </xdr:to>
    <xdr:pic macro="[0]!Instruction.BlockClick">
      <xdr:nvPicPr>
        <xdr:cNvPr id="131785" name="InstrImg_6" descr="icon6">
          <a:extLst>
            <a:ext uri="{FF2B5EF4-FFF2-40B4-BE49-F238E27FC236}">
              <a16:creationId xmlns="" xmlns:a16="http://schemas.microsoft.com/office/drawing/2014/main" id="{00000000-0008-0000-0100-0000C90202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290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74</xdr:row>
      <xdr:rowOff>981075</xdr:rowOff>
    </xdr:from>
    <xdr:to>
      <xdr:col>1</xdr:col>
      <xdr:colOff>457200</xdr:colOff>
      <xdr:row>74</xdr:row>
      <xdr:rowOff>1343025</xdr:rowOff>
    </xdr:to>
    <xdr:pic macro="[0]!Instruction.BlockClick">
      <xdr:nvPicPr>
        <xdr:cNvPr id="131786" name="InstrImg_7" descr="icon7">
          <a:extLst>
            <a:ext uri="{FF2B5EF4-FFF2-40B4-BE49-F238E27FC236}">
              <a16:creationId xmlns="" xmlns:a16="http://schemas.microsoft.com/office/drawing/2014/main" id="{00000000-0008-0000-0100-0000CA0202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5275" y="3905250"/>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31787" name="Pict 9" descr="тест">
          <a:extLst>
            <a:ext uri="{FF2B5EF4-FFF2-40B4-BE49-F238E27FC236}">
              <a16:creationId xmlns="" xmlns:a16="http://schemas.microsoft.com/office/drawing/2014/main" id="{00000000-0008-0000-0100-0000CB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67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31788" name="Pict 9" descr="тест">
          <a:extLst>
            <a:ext uri="{FF2B5EF4-FFF2-40B4-BE49-F238E27FC236}">
              <a16:creationId xmlns="" xmlns:a16="http://schemas.microsoft.com/office/drawing/2014/main" id="{00000000-0008-0000-0100-0000CC0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619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74</xdr:row>
      <xdr:rowOff>1409700</xdr:rowOff>
    </xdr:from>
    <xdr:to>
      <xdr:col>1</xdr:col>
      <xdr:colOff>447675</xdr:colOff>
      <xdr:row>107</xdr:row>
      <xdr:rowOff>190500</xdr:rowOff>
    </xdr:to>
    <xdr:pic macro="[0]!Instruction.BlockClick">
      <xdr:nvPicPr>
        <xdr:cNvPr id="131789" name="InstrImg_8" descr="icon8.png">
          <a:extLst>
            <a:ext uri="{FF2B5EF4-FFF2-40B4-BE49-F238E27FC236}">
              <a16:creationId xmlns="" xmlns:a16="http://schemas.microsoft.com/office/drawing/2014/main" id="{00000000-0008-0000-0100-0000CD0202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94</xdr:row>
      <xdr:rowOff>47625</xdr:rowOff>
    </xdr:from>
    <xdr:to>
      <xdr:col>4</xdr:col>
      <xdr:colOff>257175</xdr:colOff>
      <xdr:row>95</xdr:row>
      <xdr:rowOff>9525</xdr:rowOff>
    </xdr:to>
    <xdr:pic macro="[0]!Instruction.chkUpdates_Click">
      <xdr:nvPicPr>
        <xdr:cNvPr id="131790" name="chkGetUpdatesTrue" descr="check_yes.jpg">
          <a:extLst>
            <a:ext uri="{FF2B5EF4-FFF2-40B4-BE49-F238E27FC236}">
              <a16:creationId xmlns="" xmlns:a16="http://schemas.microsoft.com/office/drawing/2014/main" id="{00000000-0008-0000-0100-0000CE0202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96</xdr:row>
      <xdr:rowOff>57150</xdr:rowOff>
    </xdr:from>
    <xdr:to>
      <xdr:col>4</xdr:col>
      <xdr:colOff>257175</xdr:colOff>
      <xdr:row>97</xdr:row>
      <xdr:rowOff>19050</xdr:rowOff>
    </xdr:to>
    <xdr:pic macro="[0]!Instruction.chkUpdates_Click">
      <xdr:nvPicPr>
        <xdr:cNvPr id="131791" name="chkNoUpdatesFalse" descr="check_no.png">
          <a:extLst>
            <a:ext uri="{FF2B5EF4-FFF2-40B4-BE49-F238E27FC236}">
              <a16:creationId xmlns="" xmlns:a16="http://schemas.microsoft.com/office/drawing/2014/main" id="{00000000-0008-0000-0100-0000CF0202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96</xdr:row>
      <xdr:rowOff>57150</xdr:rowOff>
    </xdr:from>
    <xdr:to>
      <xdr:col>4</xdr:col>
      <xdr:colOff>257175</xdr:colOff>
      <xdr:row>97</xdr:row>
      <xdr:rowOff>19050</xdr:rowOff>
    </xdr:to>
    <xdr:pic macro="[0]!Instruction.chkUpdates_Click">
      <xdr:nvPicPr>
        <xdr:cNvPr id="131792" name="chkNoUpdatesTrue" descr="check_yes.jpg" hidden="1">
          <a:extLst>
            <a:ext uri="{FF2B5EF4-FFF2-40B4-BE49-F238E27FC236}">
              <a16:creationId xmlns="" xmlns:a16="http://schemas.microsoft.com/office/drawing/2014/main" id="{00000000-0008-0000-0100-0000D00202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94</xdr:row>
      <xdr:rowOff>47625</xdr:rowOff>
    </xdr:from>
    <xdr:to>
      <xdr:col>4</xdr:col>
      <xdr:colOff>257175</xdr:colOff>
      <xdr:row>95</xdr:row>
      <xdr:rowOff>9525</xdr:rowOff>
    </xdr:to>
    <xdr:pic macro="[0]!Instruction.chkUpdates_Click">
      <xdr:nvPicPr>
        <xdr:cNvPr id="131793" name="chkGetUpdatesFalse" descr="check_no.png" hidden="1">
          <a:extLst>
            <a:ext uri="{FF2B5EF4-FFF2-40B4-BE49-F238E27FC236}">
              <a16:creationId xmlns="" xmlns:a16="http://schemas.microsoft.com/office/drawing/2014/main" id="{00000000-0008-0000-0100-0000D10202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619625"/>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379095</xdr:colOff>
      <xdr:row>2</xdr:row>
      <xdr:rowOff>7620</xdr:rowOff>
    </xdr:from>
    <xdr:to>
      <xdr:col>3</xdr:col>
      <xdr:colOff>116146</xdr:colOff>
      <xdr:row>2</xdr:row>
      <xdr:rowOff>220980</xdr:rowOff>
    </xdr:to>
    <xdr:sp macro="" textlink="">
      <xdr:nvSpPr>
        <xdr:cNvPr id="114722" name="cmdAct_1">
          <a:extLst>
            <a:ext uri="{FF2B5EF4-FFF2-40B4-BE49-F238E27FC236}">
              <a16:creationId xmlns="" xmlns:a16="http://schemas.microsoft.com/office/drawing/2014/main" id="{00000000-0008-0000-0100-000022C00100}"/>
            </a:ext>
          </a:extLst>
        </xdr:cNvPr>
        <xdr:cNvSpPr txBox="1">
          <a:spLocks noChangeArrowheads="1"/>
        </xdr:cNvSpPr>
      </xdr:nvSpPr>
      <xdr:spPr bwMode="auto">
        <a:xfrm>
          <a:off x="1082040" y="342900"/>
          <a:ext cx="1112520" cy="213360"/>
        </a:xfrm>
        <a:prstGeom prst="rect">
          <a:avLst/>
        </a:prstGeom>
        <a:solidFill>
          <a:srgbClr val="B3FFD9"/>
        </a:solidFill>
        <a:ln>
          <a:noFill/>
        </a:ln>
      </xdr:spPr>
      <xdr:txBody>
        <a:bodyPr vertOverflow="clip" wrap="square" lIns="360000" tIns="36000" rIns="36000" bIns="36000" anchor="ctr" upright="1"/>
        <a:lstStyle/>
        <a:p>
          <a:pPr algn="l" rtl="0">
            <a:defRPr sz="1000"/>
          </a:pPr>
          <a:r>
            <a:rPr lang="ru-RU" sz="1000" b="0" i="0" u="none" strike="noStrike" baseline="0">
              <a:solidFill>
                <a:srgbClr val="000000"/>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131797" name="cmdAct_2" descr="icon15.png">
          <a:extLst>
            <a:ext uri="{FF2B5EF4-FFF2-40B4-BE49-F238E27FC236}">
              <a16:creationId xmlns="" xmlns:a16="http://schemas.microsoft.com/office/drawing/2014/main" id="{00000000-0008-0000-0100-0000D50202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277831</xdr:colOff>
      <xdr:row>2</xdr:row>
      <xdr:rowOff>219075</xdr:rowOff>
    </xdr:to>
    <xdr:sp macro="[0]!Instruction.cmdGetUpdate_Click" textlink="">
      <xdr:nvSpPr>
        <xdr:cNvPr id="37" name="cmdNoAct_1" hidden="1">
          <a:extLst>
            <a:ext uri="{FF2B5EF4-FFF2-40B4-BE49-F238E27FC236}">
              <a16:creationId xmlns="" xmlns:a16="http://schemas.microsoft.com/office/drawing/2014/main" id="{00000000-0008-0000-0100-000025000000}"/>
            </a:ext>
          </a:extLst>
        </xdr:cNvPr>
        <xdr:cNvSpPr txBox="1">
          <a:spLocks noChangeArrowheads="1"/>
        </xdr:cNvSpPr>
      </xdr:nvSpPr>
      <xdr:spPr bwMode="auto">
        <a:xfrm>
          <a:off x="1102995" y="344805"/>
          <a:ext cx="1493230"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131799" name="cmdNoAct_2" descr="icon16.png" hidden="1">
          <a:extLst>
            <a:ext uri="{FF2B5EF4-FFF2-40B4-BE49-F238E27FC236}">
              <a16:creationId xmlns="" xmlns:a16="http://schemas.microsoft.com/office/drawing/2014/main" id="{00000000-0008-0000-0100-0000D70202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264251</xdr:colOff>
      <xdr:row>2</xdr:row>
      <xdr:rowOff>3612</xdr:rowOff>
    </xdr:from>
    <xdr:to>
      <xdr:col>4</xdr:col>
      <xdr:colOff>192936</xdr:colOff>
      <xdr:row>2</xdr:row>
      <xdr:rowOff>219612</xdr:rowOff>
    </xdr:to>
    <xdr:sp macro="" textlink="">
      <xdr:nvSpPr>
        <xdr:cNvPr id="39" name="cmdNoInet_1" hidden="1">
          <a:extLst>
            <a:ext uri="{FF2B5EF4-FFF2-40B4-BE49-F238E27FC236}">
              <a16:creationId xmlns="" xmlns:a16="http://schemas.microsoft.com/office/drawing/2014/main" id="{00000000-0008-0000-0100-000027000000}"/>
            </a:ext>
          </a:extLst>
        </xdr:cNvPr>
        <xdr:cNvSpPr txBox="1">
          <a:spLocks noChangeArrowheads="1"/>
        </xdr:cNvSpPr>
      </xdr:nvSpPr>
      <xdr:spPr bwMode="auto">
        <a:xfrm>
          <a:off x="976721" y="338892"/>
          <a:ext cx="1544125"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243840</xdr:colOff>
      <xdr:row>1</xdr:row>
      <xdr:rowOff>136963</xdr:rowOff>
    </xdr:from>
    <xdr:ext cx="256495" cy="374141"/>
    <xdr:sp macro="" textlink="">
      <xdr:nvSpPr>
        <xdr:cNvPr id="40" name="cmdNoInet_2" hidden="1">
          <a:extLst>
            <a:ext uri="{FF2B5EF4-FFF2-40B4-BE49-F238E27FC236}">
              <a16:creationId xmlns="" xmlns:a16="http://schemas.microsoft.com/office/drawing/2014/main" id="{00000000-0008-0000-0100-000028000000}"/>
            </a:ext>
          </a:extLst>
        </xdr:cNvPr>
        <xdr:cNvSpPr txBox="1"/>
      </xdr:nvSpPr>
      <xdr:spPr>
        <a:xfrm>
          <a:off x="956310" y="266503"/>
          <a:ext cx="22689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23</xdr:col>
      <xdr:colOff>257175</xdr:colOff>
      <xdr:row>69</xdr:row>
      <xdr:rowOff>57150</xdr:rowOff>
    </xdr:from>
    <xdr:to>
      <xdr:col>24</xdr:col>
      <xdr:colOff>142875</xdr:colOff>
      <xdr:row>69</xdr:row>
      <xdr:rowOff>238125</xdr:rowOff>
    </xdr:to>
    <xdr:pic macro="[0]!modInstruction.Process_Page_Last">
      <xdr:nvPicPr>
        <xdr:cNvPr id="131802" name="PAGE_LAST" descr="tick_circle_3887.png" hidden="1">
          <a:extLst>
            <a:ext uri="{FF2B5EF4-FFF2-40B4-BE49-F238E27FC236}">
              <a16:creationId xmlns="" xmlns:a16="http://schemas.microsoft.com/office/drawing/2014/main" id="{00000000-0008-0000-0100-0000DA0202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448675" y="4619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95250</xdr:colOff>
      <xdr:row>69</xdr:row>
      <xdr:rowOff>57150</xdr:rowOff>
    </xdr:from>
    <xdr:to>
      <xdr:col>19</xdr:col>
      <xdr:colOff>276225</xdr:colOff>
      <xdr:row>69</xdr:row>
      <xdr:rowOff>238125</xdr:rowOff>
    </xdr:to>
    <xdr:pic macro="[0]!modInstruction.Process_Page_First">
      <xdr:nvPicPr>
        <xdr:cNvPr id="131803" name="PAGE_FIRST" descr="tick_circle_3887.png" hidden="1">
          <a:extLst>
            <a:ext uri="{FF2B5EF4-FFF2-40B4-BE49-F238E27FC236}">
              <a16:creationId xmlns="" xmlns:a16="http://schemas.microsoft.com/office/drawing/2014/main" id="{00000000-0008-0000-0100-0000DB0202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05650" y="4619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9525</xdr:colOff>
      <xdr:row>69</xdr:row>
      <xdr:rowOff>28575</xdr:rowOff>
    </xdr:from>
    <xdr:to>
      <xdr:col>20</xdr:col>
      <xdr:colOff>257175</xdr:colOff>
      <xdr:row>69</xdr:row>
      <xdr:rowOff>276225</xdr:rowOff>
    </xdr:to>
    <xdr:pic macro="[0]!modInstruction.Process_Page_Back">
      <xdr:nvPicPr>
        <xdr:cNvPr id="131804" name="PAGE_BACK" descr="tick_circle_3887.png" hidden="1">
          <a:extLst>
            <a:ext uri="{FF2B5EF4-FFF2-40B4-BE49-F238E27FC236}">
              <a16:creationId xmlns="" xmlns:a16="http://schemas.microsoft.com/office/drawing/2014/main" id="{00000000-0008-0000-0100-0000DC0202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315200" y="46196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276225</xdr:colOff>
      <xdr:row>69</xdr:row>
      <xdr:rowOff>28575</xdr:rowOff>
    </xdr:from>
    <xdr:to>
      <xdr:col>23</xdr:col>
      <xdr:colOff>228600</xdr:colOff>
      <xdr:row>69</xdr:row>
      <xdr:rowOff>276225</xdr:rowOff>
    </xdr:to>
    <xdr:pic macro="[0]!modInstruction.Process_Page_Next">
      <xdr:nvPicPr>
        <xdr:cNvPr id="131805" name="PAGE_NEXT" descr="tick_circle_3887.png" hidden="1">
          <a:extLst>
            <a:ext uri="{FF2B5EF4-FFF2-40B4-BE49-F238E27FC236}">
              <a16:creationId xmlns="" xmlns:a16="http://schemas.microsoft.com/office/drawing/2014/main" id="{00000000-0008-0000-0100-0000DD0202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172450" y="46196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18</xdr:col>
      <xdr:colOff>276225</xdr:colOff>
      <xdr:row>1</xdr:row>
      <xdr:rowOff>38100</xdr:rowOff>
    </xdr:from>
    <xdr:to>
      <xdr:col>25</xdr:col>
      <xdr:colOff>0</xdr:colOff>
      <xdr:row>2</xdr:row>
      <xdr:rowOff>152400</xdr:rowOff>
    </xdr:to>
    <xdr:sp macro="[0]!modInstruction.cmdStart_Click_Handler" textlink="">
      <xdr:nvSpPr>
        <xdr:cNvPr id="114855" name="cmdStart" hidden="1">
          <a:extLst>
            <a:ext uri="{FF2B5EF4-FFF2-40B4-BE49-F238E27FC236}">
              <a16:creationId xmlns="" xmlns:a16="http://schemas.microsoft.com/office/drawing/2014/main" id="{00000000-0008-0000-0100-0000A7C00100}"/>
            </a:ext>
          </a:extLst>
        </xdr:cNvPr>
        <xdr:cNvSpPr>
          <a:spLocks noChangeArrowheads="1"/>
        </xdr:cNvSpPr>
      </xdr:nvSpPr>
      <xdr:spPr bwMode="auto">
        <a:xfrm>
          <a:off x="6991350" y="171450"/>
          <a:ext cx="1790700" cy="323850"/>
        </a:xfrm>
        <a:prstGeom prst="roundRect">
          <a:avLst>
            <a:gd name="adj" fmla="val 0"/>
          </a:avLst>
        </a:prstGeom>
        <a:solidFill>
          <a:srgbClr val="007A85"/>
        </a:solidFill>
        <a:ln w="12700" algn="ctr">
          <a:solidFill>
            <a:srgbClr val="479EA5"/>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FFFFFF"/>
              </a:solidFill>
              <a:latin typeface="Tahoma"/>
              <a:ea typeface="Tahoma"/>
              <a:cs typeface="Tahoma"/>
            </a:rPr>
            <a:t>Приступить к заполнению</a:t>
          </a:r>
        </a:p>
      </xdr:txBody>
    </xdr:sp>
    <xdr:clientData/>
  </xdr:twoCellAnchor>
  <xdr:twoCellAnchor>
    <xdr:from>
      <xdr:col>0</xdr:col>
      <xdr:colOff>57150</xdr:colOff>
      <xdr:row>0</xdr:row>
      <xdr:rowOff>49530</xdr:rowOff>
    </xdr:from>
    <xdr:to>
      <xdr:col>25</xdr:col>
      <xdr:colOff>327668</xdr:colOff>
      <xdr:row>109</xdr:row>
      <xdr:rowOff>95236</xdr:rowOff>
    </xdr:to>
    <xdr:sp macro="" textlink="">
      <xdr:nvSpPr>
        <xdr:cNvPr id="27" name="Border">
          <a:extLst>
            <a:ext uri="{FF2B5EF4-FFF2-40B4-BE49-F238E27FC236}">
              <a16:creationId xmlns="" xmlns:a16="http://schemas.microsoft.com/office/drawing/2014/main" id="{00000000-0008-0000-0100-00001B000000}"/>
            </a:ext>
          </a:extLst>
        </xdr:cNvPr>
        <xdr:cNvSpPr/>
      </xdr:nvSpPr>
      <xdr:spPr>
        <a:xfrm>
          <a:off x="76200" y="68580"/>
          <a:ext cx="9052568" cy="5103495"/>
        </a:xfrm>
        <a:prstGeom prst="roundRect">
          <a:avLst>
            <a:gd name="adj" fmla="val 0"/>
          </a:avLst>
        </a:prstGeom>
        <a:no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ru-RU"/>
        </a:p>
      </xdr:txBody>
    </xdr:sp>
    <xdr:clientData/>
  </xdr:twoCellAnchor>
  <xdr:twoCellAnchor>
    <xdr:from>
      <xdr:col>4</xdr:col>
      <xdr:colOff>104775</xdr:colOff>
      <xdr:row>98</xdr:row>
      <xdr:rowOff>66675</xdr:rowOff>
    </xdr:from>
    <xdr:to>
      <xdr:col>9</xdr:col>
      <xdr:colOff>239235</xdr:colOff>
      <xdr:row>100</xdr:row>
      <xdr:rowOff>119355</xdr:rowOff>
    </xdr:to>
    <xdr:sp macro="[0]!Instruction.cmdGetUpdate_Click" textlink="">
      <xdr:nvSpPr>
        <xdr:cNvPr id="41" name="cmdGetUpdate">
          <a:extLst>
            <a:ext uri="{FF2B5EF4-FFF2-40B4-BE49-F238E27FC236}">
              <a16:creationId xmlns="" xmlns:a16="http://schemas.microsoft.com/office/drawing/2014/main" id="{00000000-0008-0000-0100-000029000000}"/>
            </a:ext>
          </a:extLst>
        </xdr:cNvPr>
        <xdr:cNvSpPr txBox="1">
          <a:spLocks noChangeArrowheads="1"/>
        </xdr:cNvSpPr>
      </xdr:nvSpPr>
      <xdr:spPr bwMode="auto">
        <a:xfrm>
          <a:off x="2676525" y="2571750"/>
          <a:ext cx="1620360" cy="43368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900" b="0" i="0" u="none" strike="noStrike" baseline="0">
              <a:solidFill>
                <a:srgbClr val="000000"/>
              </a:solidFill>
              <a:latin typeface="Tahoma"/>
              <a:ea typeface="Tahoma"/>
              <a:cs typeface="Tahoma"/>
            </a:rPr>
            <a:t>Обновить</a:t>
          </a:r>
        </a:p>
      </xdr:txBody>
    </xdr:sp>
    <xdr:clientData/>
  </xdr:twoCellAnchor>
  <xdr:twoCellAnchor>
    <xdr:from>
      <xdr:col>10</xdr:col>
      <xdr:colOff>11432</xdr:colOff>
      <xdr:row>98</xdr:row>
      <xdr:rowOff>66675</xdr:rowOff>
    </xdr:from>
    <xdr:to>
      <xdr:col>15</xdr:col>
      <xdr:colOff>189707</xdr:colOff>
      <xdr:row>100</xdr:row>
      <xdr:rowOff>119355</xdr:rowOff>
    </xdr:to>
    <xdr:sp macro="[0]!Instruction.cmdShowHideUpdateLog_Click" textlink="">
      <xdr:nvSpPr>
        <xdr:cNvPr id="42" name="cmdShowHideUpdateLog">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364357" y="2571750"/>
          <a:ext cx="1654650" cy="43368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9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140972</xdr:colOff>
      <xdr:row>98</xdr:row>
      <xdr:rowOff>81915</xdr:rowOff>
    </xdr:from>
    <xdr:to>
      <xdr:col>5</xdr:col>
      <xdr:colOff>247652</xdr:colOff>
      <xdr:row>100</xdr:row>
      <xdr:rowOff>112395</xdr:rowOff>
    </xdr:to>
    <xdr:pic macro="[0]!Instruction.cmdGetUpdate_Click">
      <xdr:nvPicPr>
        <xdr:cNvPr id="43" name="cmdGetUpdateImg" descr="icon11.p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712722" y="2586990"/>
          <a:ext cx="401955"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43817</xdr:colOff>
      <xdr:row>98</xdr:row>
      <xdr:rowOff>81915</xdr:rowOff>
    </xdr:from>
    <xdr:to>
      <xdr:col>11</xdr:col>
      <xdr:colOff>179072</xdr:colOff>
      <xdr:row>100</xdr:row>
      <xdr:rowOff>112395</xdr:rowOff>
    </xdr:to>
    <xdr:pic macro="[0]!Instruction.cmdShowHideUpdateLog_Click">
      <xdr:nvPicPr>
        <xdr:cNvPr id="44" name="cmdShowHideUpdateLogImg" descr="icon13.p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396742" y="2586990"/>
          <a:ext cx="43053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28575</xdr:colOff>
      <xdr:row>0</xdr:row>
      <xdr:rowOff>19050</xdr:rowOff>
    </xdr:from>
    <xdr:to>
      <xdr:col>6</xdr:col>
      <xdr:colOff>38100</xdr:colOff>
      <xdr:row>0</xdr:row>
      <xdr:rowOff>276225</xdr:rowOff>
    </xdr:to>
    <xdr:sp macro="[0]!modUpdTemplLogger.Clear" textlink="">
      <xdr:nvSpPr>
        <xdr:cNvPr id="115716" name="cmdStart">
          <a:extLst>
            <a:ext uri="{FF2B5EF4-FFF2-40B4-BE49-F238E27FC236}">
              <a16:creationId xmlns="" xmlns:a16="http://schemas.microsoft.com/office/drawing/2014/main" id="{00000000-0008-0000-0200-000004C40100}"/>
            </a:ext>
          </a:extLst>
        </xdr:cNvPr>
        <xdr:cNvSpPr>
          <a:spLocks noChangeArrowheads="1"/>
        </xdr:cNvSpPr>
      </xdr:nvSpPr>
      <xdr:spPr bwMode="auto">
        <a:xfrm>
          <a:off x="9505950" y="19050"/>
          <a:ext cx="1838325" cy="257175"/>
        </a:xfrm>
        <a:prstGeom prst="roundRect">
          <a:avLst>
            <a:gd name="adj" fmla="val 0"/>
          </a:avLst>
        </a:prstGeom>
        <a:solidFill>
          <a:srgbClr val="007A85"/>
        </a:solidFill>
        <a:ln w="12700" algn="ctr">
          <a:solidFill>
            <a:srgbClr val="479EA5"/>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FFFFFF"/>
              </a:solidFill>
              <a:latin typeface="Tahoma"/>
              <a:ea typeface="Tahoma"/>
              <a:cs typeface="Tahoma"/>
            </a:rPr>
            <a:t>Очистить лог</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rtal.eias.ru/Portal/DownloadPage.aspx?type=12&amp;guid=88826ca9-241b-47dd-a62e-f4c348abb520" TargetMode="External"/><Relationship Id="rId1" Type="http://schemas.openxmlformats.org/officeDocument/2006/relationships/hyperlink" Target="https://portal.eias.ru/Portal/DownloadPage.aspx?type=12&amp;guid=1f5e27ae-71bc-45f1-b1fd-97cbaa86588b"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1.25"/>
  <sheetData/>
  <sheetProtection formatColumns="0" formatRows="0"/>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C109"/>
  <sheetViews>
    <sheetView showGridLines="0" showRowColHeaders="0" zoomScaleNormal="100" workbookViewId="0">
      <selection activeCell="AE75" sqref="AE75"/>
    </sheetView>
  </sheetViews>
  <sheetFormatPr defaultRowHeight="14.25"/>
  <cols>
    <col min="1" max="1" width="3.28515625" style="16" customWidth="1"/>
    <col min="2" max="2" width="8.7109375" style="16" customWidth="1"/>
    <col min="3" max="3" width="22.28515625" style="16" customWidth="1"/>
    <col min="4" max="4" width="4.28515625" style="16" customWidth="1"/>
    <col min="5" max="6" width="4.42578125" style="16" customWidth="1"/>
    <col min="7" max="7" width="4.5703125" style="16" customWidth="1"/>
    <col min="8" max="24" width="4.42578125" style="16" customWidth="1"/>
    <col min="25" max="25" width="4.42578125" style="17" customWidth="1"/>
    <col min="26" max="26" width="9.140625" style="16"/>
    <col min="27" max="27" width="9.140625" style="18"/>
    <col min="28" max="16384" width="9.140625" style="16"/>
  </cols>
  <sheetData>
    <row r="1" spans="1:29" ht="10.5" customHeight="1">
      <c r="A1" s="15"/>
      <c r="AA1" s="18" t="s">
        <v>176</v>
      </c>
    </row>
    <row r="2" spans="1:29" ht="16.5" customHeight="1">
      <c r="B2" s="672" t="str">
        <f>"Код шаблона: " &amp; GetCode()</f>
        <v>Код шаблона: EXPERT.VSVO.INDEX</v>
      </c>
      <c r="C2" s="672"/>
      <c r="D2" s="672"/>
      <c r="E2" s="672"/>
      <c r="F2" s="672"/>
      <c r="G2" s="672"/>
      <c r="H2" s="19"/>
      <c r="I2" s="19"/>
      <c r="J2" s="19"/>
      <c r="K2" s="19"/>
      <c r="L2" s="19"/>
      <c r="M2" s="19"/>
      <c r="N2" s="19"/>
      <c r="O2" s="19"/>
      <c r="P2" s="19"/>
      <c r="Q2" s="19"/>
      <c r="R2" s="19"/>
      <c r="S2" s="19"/>
      <c r="T2" s="19"/>
      <c r="U2" s="19"/>
      <c r="V2" s="19"/>
      <c r="W2" s="17"/>
      <c r="Y2" s="18"/>
      <c r="AA2" s="16"/>
    </row>
    <row r="3" spans="1:29" ht="18" customHeight="1">
      <c r="B3" s="673" t="str">
        <f>"Версия " &amp; Getversion()</f>
        <v>Версия 3.1</v>
      </c>
      <c r="C3" s="673"/>
      <c r="D3" s="20"/>
      <c r="E3" s="20"/>
      <c r="F3" s="20"/>
      <c r="G3" s="20"/>
      <c r="H3" s="21"/>
      <c r="I3" s="21"/>
      <c r="J3" s="21"/>
      <c r="K3" s="21"/>
      <c r="L3" s="21"/>
      <c r="M3" s="21"/>
      <c r="N3" s="21"/>
      <c r="O3" s="21"/>
      <c r="P3" s="21"/>
      <c r="Q3" s="21"/>
      <c r="R3" s="21"/>
      <c r="S3" s="19"/>
      <c r="T3" s="19"/>
      <c r="U3" s="19"/>
      <c r="V3" s="21"/>
      <c r="W3" s="21"/>
      <c r="X3" s="21"/>
      <c r="Y3" s="21"/>
    </row>
    <row r="4" spans="1:29" ht="6" customHeight="1">
      <c r="B4" s="22"/>
      <c r="D4" s="21"/>
      <c r="E4" s="21"/>
      <c r="F4" s="21"/>
      <c r="G4" s="21"/>
      <c r="H4" s="21"/>
      <c r="I4" s="21"/>
      <c r="J4" s="21"/>
      <c r="K4" s="21"/>
      <c r="L4" s="21"/>
      <c r="M4" s="21"/>
      <c r="N4" s="21"/>
      <c r="O4" s="21"/>
      <c r="P4" s="21"/>
      <c r="Q4" s="21"/>
      <c r="R4" s="21"/>
      <c r="S4" s="21"/>
      <c r="T4" s="21"/>
      <c r="U4" s="21"/>
      <c r="V4" s="21"/>
      <c r="W4" s="21"/>
      <c r="X4" s="21"/>
      <c r="Y4" s="21"/>
    </row>
    <row r="5" spans="1:29" ht="32.25" customHeight="1">
      <c r="A5" s="23"/>
      <c r="B5" s="674" t="s">
        <v>1319</v>
      </c>
      <c r="C5" s="675"/>
      <c r="D5" s="675"/>
      <c r="E5" s="675"/>
      <c r="F5" s="675"/>
      <c r="G5" s="675"/>
      <c r="H5" s="675"/>
      <c r="I5" s="675"/>
      <c r="J5" s="675"/>
      <c r="K5" s="675"/>
      <c r="L5" s="675"/>
      <c r="M5" s="675"/>
      <c r="N5" s="675"/>
      <c r="O5" s="675"/>
      <c r="P5" s="675"/>
      <c r="Q5" s="675"/>
      <c r="R5" s="675"/>
      <c r="S5" s="675"/>
      <c r="T5" s="675"/>
      <c r="U5" s="675"/>
      <c r="V5" s="675"/>
      <c r="W5" s="675"/>
      <c r="X5" s="675"/>
      <c r="Y5" s="676"/>
      <c r="Z5" s="50"/>
      <c r="AB5" s="23"/>
      <c r="AC5" s="23"/>
    </row>
    <row r="6" spans="1:29" ht="13.9" customHeight="1">
      <c r="A6" s="24"/>
      <c r="B6" s="52"/>
      <c r="C6" s="52"/>
      <c r="D6" s="25"/>
      <c r="E6" s="25"/>
      <c r="F6" s="25"/>
      <c r="G6" s="25"/>
      <c r="H6" s="25"/>
      <c r="I6" s="25"/>
      <c r="J6" s="25"/>
      <c r="K6" s="25"/>
      <c r="L6" s="25"/>
      <c r="M6" s="25"/>
      <c r="N6" s="25"/>
      <c r="O6" s="25"/>
      <c r="P6" s="25"/>
      <c r="Q6" s="25"/>
      <c r="R6" s="25"/>
      <c r="S6" s="25"/>
      <c r="T6" s="25"/>
      <c r="U6" s="25"/>
      <c r="V6" s="25"/>
      <c r="W6" s="25"/>
      <c r="X6" s="25"/>
      <c r="Y6" s="48"/>
      <c r="Z6" s="24"/>
    </row>
    <row r="7" spans="1:29" ht="15" hidden="1" customHeight="1">
      <c r="A7" s="24"/>
      <c r="B7" s="24"/>
      <c r="C7" s="26"/>
      <c r="D7" s="25"/>
      <c r="E7" s="677" t="s">
        <v>1181</v>
      </c>
      <c r="F7" s="677"/>
      <c r="G7" s="677"/>
      <c r="H7" s="677"/>
      <c r="I7" s="677"/>
      <c r="J7" s="677"/>
      <c r="K7" s="677"/>
      <c r="L7" s="677"/>
      <c r="M7" s="677"/>
      <c r="N7" s="677"/>
      <c r="O7" s="677"/>
      <c r="P7" s="677"/>
      <c r="Q7" s="677"/>
      <c r="R7" s="677"/>
      <c r="S7" s="677"/>
      <c r="T7" s="677"/>
      <c r="U7" s="677"/>
      <c r="V7" s="677"/>
      <c r="W7" s="677"/>
      <c r="X7" s="677"/>
      <c r="Y7" s="48"/>
      <c r="Z7" s="24"/>
    </row>
    <row r="8" spans="1:29" ht="15" hidden="1" customHeight="1">
      <c r="A8" s="24"/>
      <c r="B8" s="24"/>
      <c r="C8" s="26"/>
      <c r="D8" s="25"/>
      <c r="E8" s="677"/>
      <c r="F8" s="677"/>
      <c r="G8" s="677"/>
      <c r="H8" s="677"/>
      <c r="I8" s="677"/>
      <c r="J8" s="677"/>
      <c r="K8" s="677"/>
      <c r="L8" s="677"/>
      <c r="M8" s="677"/>
      <c r="N8" s="677"/>
      <c r="O8" s="677"/>
      <c r="P8" s="677"/>
      <c r="Q8" s="677"/>
      <c r="R8" s="677"/>
      <c r="S8" s="677"/>
      <c r="T8" s="677"/>
      <c r="U8" s="677"/>
      <c r="V8" s="677"/>
      <c r="W8" s="677"/>
      <c r="X8" s="677"/>
      <c r="Y8" s="48"/>
      <c r="Z8" s="24"/>
    </row>
    <row r="9" spans="1:29" ht="15" hidden="1" customHeight="1">
      <c r="A9" s="24"/>
      <c r="B9" s="24"/>
      <c r="C9" s="26"/>
      <c r="D9" s="25"/>
      <c r="E9" s="677"/>
      <c r="F9" s="677"/>
      <c r="G9" s="677"/>
      <c r="H9" s="677"/>
      <c r="I9" s="677"/>
      <c r="J9" s="677"/>
      <c r="K9" s="677"/>
      <c r="L9" s="677"/>
      <c r="M9" s="677"/>
      <c r="N9" s="677"/>
      <c r="O9" s="677"/>
      <c r="P9" s="677"/>
      <c r="Q9" s="677"/>
      <c r="R9" s="677"/>
      <c r="S9" s="677"/>
      <c r="T9" s="677"/>
      <c r="U9" s="677"/>
      <c r="V9" s="677"/>
      <c r="W9" s="677"/>
      <c r="X9" s="677"/>
      <c r="Y9" s="48"/>
      <c r="Z9" s="24"/>
    </row>
    <row r="10" spans="1:29" ht="10.5" hidden="1" customHeight="1">
      <c r="A10" s="24"/>
      <c r="B10" s="24"/>
      <c r="C10" s="26"/>
      <c r="D10" s="25"/>
      <c r="E10" s="677"/>
      <c r="F10" s="677"/>
      <c r="G10" s="677"/>
      <c r="H10" s="677"/>
      <c r="I10" s="677"/>
      <c r="J10" s="677"/>
      <c r="K10" s="677"/>
      <c r="L10" s="677"/>
      <c r="M10" s="677"/>
      <c r="N10" s="677"/>
      <c r="O10" s="677"/>
      <c r="P10" s="677"/>
      <c r="Q10" s="677"/>
      <c r="R10" s="677"/>
      <c r="S10" s="677"/>
      <c r="T10" s="677"/>
      <c r="U10" s="677"/>
      <c r="V10" s="677"/>
      <c r="W10" s="677"/>
      <c r="X10" s="677"/>
      <c r="Y10" s="48"/>
      <c r="Z10" s="24"/>
    </row>
    <row r="11" spans="1:29" ht="27" hidden="1" customHeight="1">
      <c r="A11" s="24"/>
      <c r="B11" s="24"/>
      <c r="C11" s="26"/>
      <c r="D11" s="25"/>
      <c r="E11" s="677"/>
      <c r="F11" s="677"/>
      <c r="G11" s="677"/>
      <c r="H11" s="677"/>
      <c r="I11" s="677"/>
      <c r="J11" s="677"/>
      <c r="K11" s="677"/>
      <c r="L11" s="677"/>
      <c r="M11" s="677"/>
      <c r="N11" s="677"/>
      <c r="O11" s="677"/>
      <c r="P11" s="677"/>
      <c r="Q11" s="677"/>
      <c r="R11" s="677"/>
      <c r="S11" s="677"/>
      <c r="T11" s="677"/>
      <c r="U11" s="677"/>
      <c r="V11" s="677"/>
      <c r="W11" s="677"/>
      <c r="X11" s="677"/>
      <c r="Y11" s="48"/>
      <c r="Z11" s="24"/>
    </row>
    <row r="12" spans="1:29" ht="12" hidden="1" customHeight="1">
      <c r="A12" s="24"/>
      <c r="B12" s="24"/>
      <c r="C12" s="26"/>
      <c r="D12" s="25"/>
      <c r="E12" s="677"/>
      <c r="F12" s="677"/>
      <c r="G12" s="677"/>
      <c r="H12" s="677"/>
      <c r="I12" s="677"/>
      <c r="J12" s="677"/>
      <c r="K12" s="677"/>
      <c r="L12" s="677"/>
      <c r="M12" s="677"/>
      <c r="N12" s="677"/>
      <c r="O12" s="677"/>
      <c r="P12" s="677"/>
      <c r="Q12" s="677"/>
      <c r="R12" s="677"/>
      <c r="S12" s="677"/>
      <c r="T12" s="677"/>
      <c r="U12" s="677"/>
      <c r="V12" s="677"/>
      <c r="W12" s="677"/>
      <c r="X12" s="677"/>
      <c r="Y12" s="48"/>
      <c r="Z12" s="24"/>
    </row>
    <row r="13" spans="1:29" ht="38.25" hidden="1" customHeight="1">
      <c r="A13" s="24"/>
      <c r="B13" s="24"/>
      <c r="C13" s="26"/>
      <c r="D13" s="25"/>
      <c r="E13" s="677"/>
      <c r="F13" s="677"/>
      <c r="G13" s="677"/>
      <c r="H13" s="677"/>
      <c r="I13" s="677"/>
      <c r="J13" s="677"/>
      <c r="K13" s="677"/>
      <c r="L13" s="677"/>
      <c r="M13" s="677"/>
      <c r="N13" s="677"/>
      <c r="O13" s="677"/>
      <c r="P13" s="677"/>
      <c r="Q13" s="677"/>
      <c r="R13" s="677"/>
      <c r="S13" s="677"/>
      <c r="T13" s="677"/>
      <c r="U13" s="677"/>
      <c r="V13" s="677"/>
      <c r="W13" s="677"/>
      <c r="X13" s="677"/>
      <c r="Y13" s="49"/>
      <c r="Z13" s="24"/>
    </row>
    <row r="14" spans="1:29" ht="15" hidden="1" customHeight="1">
      <c r="A14" s="24"/>
      <c r="B14" s="24"/>
      <c r="C14" s="26"/>
      <c r="D14" s="25"/>
      <c r="E14" s="677" t="s">
        <v>191</v>
      </c>
      <c r="F14" s="677"/>
      <c r="G14" s="677"/>
      <c r="H14" s="677"/>
      <c r="I14" s="677"/>
      <c r="J14" s="677"/>
      <c r="K14" s="677"/>
      <c r="L14" s="677"/>
      <c r="M14" s="677"/>
      <c r="N14" s="677"/>
      <c r="O14" s="677"/>
      <c r="P14" s="677"/>
      <c r="Q14" s="677"/>
      <c r="R14" s="677"/>
      <c r="S14" s="677"/>
      <c r="T14" s="677"/>
      <c r="U14" s="677"/>
      <c r="V14" s="677"/>
      <c r="W14" s="677"/>
      <c r="X14" s="677"/>
      <c r="Y14" s="48"/>
      <c r="Z14" s="24"/>
    </row>
    <row r="15" spans="1:29" ht="15" hidden="1">
      <c r="A15" s="24"/>
      <c r="B15" s="24"/>
      <c r="C15" s="26"/>
      <c r="D15" s="25"/>
      <c r="E15" s="677"/>
      <c r="F15" s="677"/>
      <c r="G15" s="677"/>
      <c r="H15" s="677"/>
      <c r="I15" s="677"/>
      <c r="J15" s="677"/>
      <c r="K15" s="677"/>
      <c r="L15" s="677"/>
      <c r="M15" s="677"/>
      <c r="N15" s="677"/>
      <c r="O15" s="677"/>
      <c r="P15" s="677"/>
      <c r="Q15" s="677"/>
      <c r="R15" s="677"/>
      <c r="S15" s="677"/>
      <c r="T15" s="677"/>
      <c r="U15" s="677"/>
      <c r="V15" s="677"/>
      <c r="W15" s="677"/>
      <c r="X15" s="677"/>
      <c r="Y15" s="48"/>
      <c r="Z15" s="24"/>
    </row>
    <row r="16" spans="1:29" ht="15" hidden="1">
      <c r="A16" s="24"/>
      <c r="B16" s="24"/>
      <c r="C16" s="26"/>
      <c r="D16" s="25"/>
      <c r="E16" s="677"/>
      <c r="F16" s="677"/>
      <c r="G16" s="677"/>
      <c r="H16" s="677"/>
      <c r="I16" s="677"/>
      <c r="J16" s="677"/>
      <c r="K16" s="677"/>
      <c r="L16" s="677"/>
      <c r="M16" s="677"/>
      <c r="N16" s="677"/>
      <c r="O16" s="677"/>
      <c r="P16" s="677"/>
      <c r="Q16" s="677"/>
      <c r="R16" s="677"/>
      <c r="S16" s="677"/>
      <c r="T16" s="677"/>
      <c r="U16" s="677"/>
      <c r="V16" s="677"/>
      <c r="W16" s="677"/>
      <c r="X16" s="677"/>
      <c r="Y16" s="48"/>
      <c r="Z16" s="24"/>
    </row>
    <row r="17" spans="1:26" ht="15" hidden="1" customHeight="1">
      <c r="A17" s="24"/>
      <c r="B17" s="24"/>
      <c r="C17" s="26"/>
      <c r="D17" s="25"/>
      <c r="E17" s="677"/>
      <c r="F17" s="677"/>
      <c r="G17" s="677"/>
      <c r="H17" s="677"/>
      <c r="I17" s="677"/>
      <c r="J17" s="677"/>
      <c r="K17" s="677"/>
      <c r="L17" s="677"/>
      <c r="M17" s="677"/>
      <c r="N17" s="677"/>
      <c r="O17" s="677"/>
      <c r="P17" s="677"/>
      <c r="Q17" s="677"/>
      <c r="R17" s="677"/>
      <c r="S17" s="677"/>
      <c r="T17" s="677"/>
      <c r="U17" s="677"/>
      <c r="V17" s="677"/>
      <c r="W17" s="677"/>
      <c r="X17" s="677"/>
      <c r="Y17" s="48"/>
      <c r="Z17" s="24"/>
    </row>
    <row r="18" spans="1:26" ht="15" hidden="1">
      <c r="A18" s="24"/>
      <c r="B18" s="24"/>
      <c r="C18" s="26"/>
      <c r="D18" s="25"/>
      <c r="E18" s="677"/>
      <c r="F18" s="677"/>
      <c r="G18" s="677"/>
      <c r="H18" s="677"/>
      <c r="I18" s="677"/>
      <c r="J18" s="677"/>
      <c r="K18" s="677"/>
      <c r="L18" s="677"/>
      <c r="M18" s="677"/>
      <c r="N18" s="677"/>
      <c r="O18" s="677"/>
      <c r="P18" s="677"/>
      <c r="Q18" s="677"/>
      <c r="R18" s="677"/>
      <c r="S18" s="677"/>
      <c r="T18" s="677"/>
      <c r="U18" s="677"/>
      <c r="V18" s="677"/>
      <c r="W18" s="677"/>
      <c r="X18" s="677"/>
      <c r="Y18" s="48"/>
      <c r="Z18" s="24"/>
    </row>
    <row r="19" spans="1:26" ht="59.25" hidden="1" customHeight="1">
      <c r="A19" s="24"/>
      <c r="B19" s="24"/>
      <c r="C19" s="26"/>
      <c r="D19" s="26"/>
      <c r="E19" s="677"/>
      <c r="F19" s="677"/>
      <c r="G19" s="677"/>
      <c r="H19" s="677"/>
      <c r="I19" s="677"/>
      <c r="J19" s="677"/>
      <c r="K19" s="677"/>
      <c r="L19" s="677"/>
      <c r="M19" s="677"/>
      <c r="N19" s="677"/>
      <c r="O19" s="677"/>
      <c r="P19" s="677"/>
      <c r="Q19" s="677"/>
      <c r="R19" s="677"/>
      <c r="S19" s="677"/>
      <c r="T19" s="677"/>
      <c r="U19" s="677"/>
      <c r="V19" s="677"/>
      <c r="W19" s="677"/>
      <c r="X19" s="677"/>
      <c r="Y19" s="48"/>
      <c r="Z19" s="24"/>
    </row>
    <row r="20" spans="1:26" ht="15" hidden="1">
      <c r="A20" s="24"/>
      <c r="B20" s="24"/>
      <c r="C20" s="26"/>
      <c r="D20" s="26"/>
      <c r="E20" s="26"/>
      <c r="F20" s="26"/>
      <c r="G20" s="26"/>
      <c r="H20" s="26"/>
      <c r="I20" s="26"/>
      <c r="J20" s="26"/>
      <c r="K20" s="26"/>
      <c r="L20" s="26"/>
      <c r="M20" s="26"/>
      <c r="N20" s="26"/>
      <c r="O20" s="26"/>
      <c r="P20" s="26"/>
      <c r="Q20" s="26"/>
      <c r="R20" s="26"/>
      <c r="S20" s="26"/>
      <c r="T20" s="26"/>
      <c r="U20" s="26"/>
      <c r="V20" s="26"/>
      <c r="W20" s="26"/>
      <c r="X20" s="26"/>
      <c r="Y20" s="48"/>
      <c r="Z20" s="24"/>
    </row>
    <row r="21" spans="1:26" ht="14.25" hidden="1" customHeight="1">
      <c r="A21" s="24"/>
      <c r="B21" s="24"/>
      <c r="C21" s="26"/>
      <c r="D21" s="25"/>
      <c r="E21" s="27" t="s">
        <v>177</v>
      </c>
      <c r="F21" s="668" t="s">
        <v>178</v>
      </c>
      <c r="G21" s="669"/>
      <c r="H21" s="669"/>
      <c r="I21" s="669"/>
      <c r="J21" s="669"/>
      <c r="K21" s="669"/>
      <c r="L21" s="669"/>
      <c r="M21" s="669"/>
      <c r="N21" s="28"/>
      <c r="O21" s="29" t="s">
        <v>177</v>
      </c>
      <c r="P21" s="670" t="s">
        <v>179</v>
      </c>
      <c r="Q21" s="671"/>
      <c r="R21" s="671"/>
      <c r="S21" s="671"/>
      <c r="T21" s="671"/>
      <c r="U21" s="671"/>
      <c r="V21" s="671"/>
      <c r="W21" s="671"/>
      <c r="X21" s="671"/>
      <c r="Y21" s="48"/>
      <c r="Z21" s="24"/>
    </row>
    <row r="22" spans="1:26" ht="19.149999999999999" hidden="1" customHeight="1">
      <c r="A22" s="24"/>
      <c r="B22" s="24"/>
      <c r="C22" s="26"/>
      <c r="D22" s="25"/>
      <c r="E22" s="30" t="s">
        <v>177</v>
      </c>
      <c r="F22" s="668" t="s">
        <v>180</v>
      </c>
      <c r="G22" s="669"/>
      <c r="H22" s="669"/>
      <c r="I22" s="669"/>
      <c r="J22" s="669"/>
      <c r="K22" s="669"/>
      <c r="L22" s="669"/>
      <c r="M22" s="669"/>
      <c r="N22" s="28"/>
      <c r="O22" s="31" t="s">
        <v>177</v>
      </c>
      <c r="P22" s="670" t="s">
        <v>181</v>
      </c>
      <c r="Q22" s="671"/>
      <c r="R22" s="671"/>
      <c r="S22" s="671"/>
      <c r="T22" s="671"/>
      <c r="U22" s="671"/>
      <c r="V22" s="671"/>
      <c r="W22" s="671"/>
      <c r="X22" s="671"/>
      <c r="Y22" s="48"/>
      <c r="Z22" s="24"/>
    </row>
    <row r="23" spans="1:26" ht="27" hidden="1" customHeight="1">
      <c r="A23" s="24"/>
      <c r="B23" s="24"/>
      <c r="C23" s="26"/>
      <c r="D23" s="25"/>
      <c r="E23" s="25"/>
      <c r="F23" s="25"/>
      <c r="G23" s="25"/>
      <c r="H23" s="25"/>
      <c r="I23" s="25"/>
      <c r="J23" s="25"/>
      <c r="K23" s="25"/>
      <c r="L23" s="25"/>
      <c r="M23" s="25"/>
      <c r="N23" s="25"/>
      <c r="O23" s="25"/>
      <c r="P23" s="25"/>
      <c r="Q23" s="25"/>
      <c r="R23" s="25"/>
      <c r="S23" s="25"/>
      <c r="T23" s="25"/>
      <c r="U23" s="25"/>
      <c r="V23" s="25"/>
      <c r="W23" s="25"/>
      <c r="X23" s="25"/>
      <c r="Y23" s="48"/>
      <c r="Z23" s="24"/>
    </row>
    <row r="24" spans="1:26" ht="10.5" hidden="1" customHeight="1">
      <c r="A24" s="24"/>
      <c r="B24" s="24"/>
      <c r="C24" s="26"/>
      <c r="D24" s="25"/>
      <c r="E24" s="25"/>
      <c r="F24" s="25"/>
      <c r="G24" s="25"/>
      <c r="H24" s="25"/>
      <c r="I24" s="25"/>
      <c r="J24" s="25"/>
      <c r="K24" s="25"/>
      <c r="L24" s="25"/>
      <c r="M24" s="25"/>
      <c r="N24" s="25"/>
      <c r="O24" s="25"/>
      <c r="P24" s="25"/>
      <c r="Q24" s="25"/>
      <c r="R24" s="25"/>
      <c r="S24" s="25"/>
      <c r="T24" s="25"/>
      <c r="U24" s="25"/>
      <c r="V24" s="25"/>
      <c r="W24" s="25"/>
      <c r="X24" s="25"/>
      <c r="Y24" s="48"/>
      <c r="Z24" s="24"/>
    </row>
    <row r="25" spans="1:26" ht="27" hidden="1" customHeight="1">
      <c r="A25" s="24"/>
      <c r="B25" s="24"/>
      <c r="C25" s="26"/>
      <c r="D25" s="25"/>
      <c r="E25" s="25"/>
      <c r="F25" s="25"/>
      <c r="G25" s="25"/>
      <c r="H25" s="25"/>
      <c r="I25" s="25"/>
      <c r="J25" s="25"/>
      <c r="K25" s="25"/>
      <c r="L25" s="25"/>
      <c r="M25" s="25"/>
      <c r="N25" s="25"/>
      <c r="O25" s="25"/>
      <c r="P25" s="25"/>
      <c r="Q25" s="25"/>
      <c r="R25" s="25"/>
      <c r="S25" s="25"/>
      <c r="T25" s="25"/>
      <c r="U25" s="25"/>
      <c r="V25" s="25"/>
      <c r="W25" s="25"/>
      <c r="X25" s="25"/>
      <c r="Y25" s="48"/>
      <c r="Z25" s="24"/>
    </row>
    <row r="26" spans="1:26" ht="12" hidden="1" customHeight="1">
      <c r="A26" s="24"/>
      <c r="B26" s="24"/>
      <c r="C26" s="26"/>
      <c r="D26" s="25"/>
      <c r="E26" s="25"/>
      <c r="F26" s="25"/>
      <c r="G26" s="25"/>
      <c r="H26" s="25"/>
      <c r="I26" s="25"/>
      <c r="J26" s="25"/>
      <c r="K26" s="25"/>
      <c r="L26" s="25"/>
      <c r="M26" s="25"/>
      <c r="N26" s="25"/>
      <c r="O26" s="25"/>
      <c r="P26" s="25"/>
      <c r="Q26" s="25"/>
      <c r="R26" s="25"/>
      <c r="S26" s="25"/>
      <c r="T26" s="25"/>
      <c r="U26" s="25"/>
      <c r="V26" s="25"/>
      <c r="W26" s="25"/>
      <c r="X26" s="25"/>
      <c r="Y26" s="48"/>
      <c r="Z26" s="24"/>
    </row>
    <row r="27" spans="1:26" ht="38.25" hidden="1" customHeight="1">
      <c r="A27" s="24"/>
      <c r="B27" s="24"/>
      <c r="C27" s="26"/>
      <c r="D27" s="25"/>
      <c r="E27" s="25"/>
      <c r="F27" s="25"/>
      <c r="G27" s="25"/>
      <c r="H27" s="25"/>
      <c r="I27" s="25"/>
      <c r="J27" s="25"/>
      <c r="K27" s="25"/>
      <c r="L27" s="25"/>
      <c r="M27" s="25"/>
      <c r="N27" s="25"/>
      <c r="O27" s="25"/>
      <c r="P27" s="25"/>
      <c r="Q27" s="25"/>
      <c r="R27" s="25"/>
      <c r="S27" s="25"/>
      <c r="T27" s="25"/>
      <c r="U27" s="25"/>
      <c r="V27" s="25"/>
      <c r="W27" s="25"/>
      <c r="X27" s="25"/>
      <c r="Y27" s="48"/>
      <c r="Z27" s="24"/>
    </row>
    <row r="28" spans="1:26" ht="15" hidden="1">
      <c r="A28" s="24"/>
      <c r="B28" s="24"/>
      <c r="C28" s="26"/>
      <c r="D28" s="25"/>
      <c r="E28" s="25"/>
      <c r="F28" s="25"/>
      <c r="G28" s="25"/>
      <c r="H28" s="25"/>
      <c r="I28" s="25"/>
      <c r="J28" s="25"/>
      <c r="K28" s="25"/>
      <c r="L28" s="25"/>
      <c r="M28" s="25"/>
      <c r="N28" s="25"/>
      <c r="O28" s="25"/>
      <c r="P28" s="25"/>
      <c r="Q28" s="25"/>
      <c r="R28" s="25"/>
      <c r="S28" s="25"/>
      <c r="T28" s="25"/>
      <c r="U28" s="25"/>
      <c r="V28" s="25"/>
      <c r="W28" s="25"/>
      <c r="X28" s="25"/>
      <c r="Y28" s="48"/>
      <c r="Z28" s="24"/>
    </row>
    <row r="29" spans="1:26" ht="15" hidden="1">
      <c r="A29" s="24"/>
      <c r="B29" s="24"/>
      <c r="C29" s="26"/>
      <c r="D29" s="25"/>
      <c r="E29" s="25"/>
      <c r="F29" s="25"/>
      <c r="G29" s="25"/>
      <c r="H29" s="25"/>
      <c r="I29" s="25"/>
      <c r="J29" s="25"/>
      <c r="K29" s="25"/>
      <c r="L29" s="25"/>
      <c r="M29" s="25"/>
      <c r="N29" s="25"/>
      <c r="O29" s="25"/>
      <c r="P29" s="25"/>
      <c r="Q29" s="25"/>
      <c r="R29" s="25"/>
      <c r="S29" s="25"/>
      <c r="T29" s="25"/>
      <c r="U29" s="25"/>
      <c r="V29" s="25"/>
      <c r="W29" s="25"/>
      <c r="X29" s="25"/>
      <c r="Y29" s="48"/>
      <c r="Z29" s="24"/>
    </row>
    <row r="30" spans="1:26" ht="15" hidden="1">
      <c r="A30" s="24"/>
      <c r="B30" s="24"/>
      <c r="C30" s="26"/>
      <c r="D30" s="25"/>
      <c r="E30" s="25"/>
      <c r="F30" s="25"/>
      <c r="G30" s="25"/>
      <c r="H30" s="25"/>
      <c r="I30" s="25"/>
      <c r="J30" s="25"/>
      <c r="K30" s="25"/>
      <c r="L30" s="25"/>
      <c r="M30" s="25"/>
      <c r="N30" s="25"/>
      <c r="O30" s="25"/>
      <c r="P30" s="25"/>
      <c r="Q30" s="25"/>
      <c r="R30" s="25"/>
      <c r="S30" s="25"/>
      <c r="T30" s="25"/>
      <c r="U30" s="25"/>
      <c r="V30" s="25"/>
      <c r="W30" s="25"/>
      <c r="X30" s="25"/>
      <c r="Y30" s="48"/>
      <c r="Z30" s="24"/>
    </row>
    <row r="31" spans="1:26" ht="15" hidden="1">
      <c r="A31" s="24"/>
      <c r="B31" s="24"/>
      <c r="C31" s="26"/>
      <c r="D31" s="25"/>
      <c r="E31" s="25"/>
      <c r="F31" s="25"/>
      <c r="G31" s="25"/>
      <c r="H31" s="25"/>
      <c r="I31" s="25"/>
      <c r="J31" s="25"/>
      <c r="K31" s="25"/>
      <c r="L31" s="25"/>
      <c r="M31" s="25"/>
      <c r="N31" s="25"/>
      <c r="O31" s="25"/>
      <c r="P31" s="25"/>
      <c r="Q31" s="25"/>
      <c r="R31" s="25"/>
      <c r="S31" s="25"/>
      <c r="T31" s="25"/>
      <c r="U31" s="25"/>
      <c r="V31" s="25"/>
      <c r="W31" s="25"/>
      <c r="X31" s="25"/>
      <c r="Y31" s="48"/>
      <c r="Z31" s="24"/>
    </row>
    <row r="32" spans="1:26" ht="15" hidden="1">
      <c r="A32" s="24"/>
      <c r="B32" s="24"/>
      <c r="C32" s="26"/>
      <c r="D32" s="25"/>
      <c r="E32" s="25"/>
      <c r="F32" s="25"/>
      <c r="G32" s="25"/>
      <c r="H32" s="25"/>
      <c r="I32" s="25"/>
      <c r="J32" s="25"/>
      <c r="K32" s="25"/>
      <c r="L32" s="25"/>
      <c r="M32" s="25"/>
      <c r="N32" s="25"/>
      <c r="O32" s="25"/>
      <c r="P32" s="25"/>
      <c r="Q32" s="25"/>
      <c r="R32" s="25"/>
      <c r="S32" s="25"/>
      <c r="T32" s="25"/>
      <c r="U32" s="25"/>
      <c r="V32" s="25"/>
      <c r="W32" s="25"/>
      <c r="X32" s="25"/>
      <c r="Y32" s="48"/>
      <c r="Z32" s="24"/>
    </row>
    <row r="33" spans="1:26" ht="18.75" hidden="1" customHeight="1">
      <c r="A33" s="24"/>
      <c r="B33" s="24"/>
      <c r="C33" s="26"/>
      <c r="D33" s="26"/>
      <c r="E33" s="26"/>
      <c r="F33" s="26"/>
      <c r="G33" s="26"/>
      <c r="H33" s="26"/>
      <c r="I33" s="26"/>
      <c r="J33" s="26"/>
      <c r="K33" s="26"/>
      <c r="L33" s="26"/>
      <c r="M33" s="26"/>
      <c r="N33" s="26"/>
      <c r="O33" s="26"/>
      <c r="P33" s="26"/>
      <c r="Q33" s="26"/>
      <c r="R33" s="26"/>
      <c r="S33" s="26"/>
      <c r="T33" s="26"/>
      <c r="U33" s="26"/>
      <c r="V33" s="26"/>
      <c r="W33" s="26"/>
      <c r="X33" s="26"/>
      <c r="Y33" s="48"/>
      <c r="Z33" s="24"/>
    </row>
    <row r="34" spans="1:26" ht="15" hidden="1">
      <c r="A34" s="24"/>
      <c r="B34" s="24"/>
      <c r="C34" s="26"/>
      <c r="D34" s="26"/>
      <c r="E34" s="26"/>
      <c r="F34" s="26"/>
      <c r="G34" s="26"/>
      <c r="H34" s="26"/>
      <c r="I34" s="26"/>
      <c r="J34" s="26"/>
      <c r="K34" s="26"/>
      <c r="L34" s="26"/>
      <c r="M34" s="26"/>
      <c r="N34" s="26"/>
      <c r="O34" s="26"/>
      <c r="P34" s="26"/>
      <c r="Q34" s="26"/>
      <c r="R34" s="26"/>
      <c r="S34" s="26"/>
      <c r="T34" s="26"/>
      <c r="U34" s="26"/>
      <c r="V34" s="26"/>
      <c r="W34" s="26"/>
      <c r="X34" s="26"/>
      <c r="Y34" s="48"/>
      <c r="Z34" s="24"/>
    </row>
    <row r="35" spans="1:26" ht="24" hidden="1" customHeight="1">
      <c r="A35" s="24"/>
      <c r="B35" s="24"/>
      <c r="C35" s="26"/>
      <c r="D35" s="25"/>
      <c r="E35" s="678" t="s">
        <v>202</v>
      </c>
      <c r="F35" s="678"/>
      <c r="G35" s="678"/>
      <c r="H35" s="678"/>
      <c r="I35" s="678"/>
      <c r="J35" s="678"/>
      <c r="K35" s="678"/>
      <c r="L35" s="678"/>
      <c r="M35" s="678"/>
      <c r="N35" s="678"/>
      <c r="O35" s="678"/>
      <c r="P35" s="678"/>
      <c r="Q35" s="678"/>
      <c r="R35" s="678"/>
      <c r="S35" s="678"/>
      <c r="T35" s="678"/>
      <c r="U35" s="678"/>
      <c r="V35" s="678"/>
      <c r="W35" s="678"/>
      <c r="X35" s="678"/>
      <c r="Y35" s="48"/>
      <c r="Z35" s="24"/>
    </row>
    <row r="36" spans="1:26" ht="38.25" hidden="1" customHeight="1">
      <c r="A36" s="24"/>
      <c r="B36" s="24"/>
      <c r="C36" s="26"/>
      <c r="D36" s="25"/>
      <c r="E36" s="678"/>
      <c r="F36" s="678"/>
      <c r="G36" s="678"/>
      <c r="H36" s="678"/>
      <c r="I36" s="678"/>
      <c r="J36" s="678"/>
      <c r="K36" s="678"/>
      <c r="L36" s="678"/>
      <c r="M36" s="678"/>
      <c r="N36" s="678"/>
      <c r="O36" s="678"/>
      <c r="P36" s="678"/>
      <c r="Q36" s="678"/>
      <c r="R36" s="678"/>
      <c r="S36" s="678"/>
      <c r="T36" s="678"/>
      <c r="U36" s="678"/>
      <c r="V36" s="678"/>
      <c r="W36" s="678"/>
      <c r="X36" s="678"/>
      <c r="Y36" s="48"/>
      <c r="Z36" s="24"/>
    </row>
    <row r="37" spans="1:26" ht="9.75" hidden="1" customHeight="1">
      <c r="A37" s="24"/>
      <c r="B37" s="24"/>
      <c r="C37" s="26"/>
      <c r="D37" s="25"/>
      <c r="E37" s="678"/>
      <c r="F37" s="678"/>
      <c r="G37" s="678"/>
      <c r="H37" s="678"/>
      <c r="I37" s="678"/>
      <c r="J37" s="678"/>
      <c r="K37" s="678"/>
      <c r="L37" s="678"/>
      <c r="M37" s="678"/>
      <c r="N37" s="678"/>
      <c r="O37" s="678"/>
      <c r="P37" s="678"/>
      <c r="Q37" s="678"/>
      <c r="R37" s="678"/>
      <c r="S37" s="678"/>
      <c r="T37" s="678"/>
      <c r="U37" s="678"/>
      <c r="V37" s="678"/>
      <c r="W37" s="678"/>
      <c r="X37" s="678"/>
      <c r="Y37" s="48"/>
      <c r="Z37" s="24"/>
    </row>
    <row r="38" spans="1:26" ht="51" hidden="1" customHeight="1">
      <c r="A38" s="24"/>
      <c r="B38" s="24"/>
      <c r="C38" s="26"/>
      <c r="D38" s="25"/>
      <c r="E38" s="678"/>
      <c r="F38" s="678"/>
      <c r="G38" s="678"/>
      <c r="H38" s="678"/>
      <c r="I38" s="678"/>
      <c r="J38" s="678"/>
      <c r="K38" s="678"/>
      <c r="L38" s="678"/>
      <c r="M38" s="678"/>
      <c r="N38" s="678"/>
      <c r="O38" s="678"/>
      <c r="P38" s="678"/>
      <c r="Q38" s="678"/>
      <c r="R38" s="678"/>
      <c r="S38" s="678"/>
      <c r="T38" s="678"/>
      <c r="U38" s="678"/>
      <c r="V38" s="678"/>
      <c r="W38" s="678"/>
      <c r="X38" s="678"/>
      <c r="Y38" s="48"/>
      <c r="Z38" s="24"/>
    </row>
    <row r="39" spans="1:26" ht="15" hidden="1" customHeight="1">
      <c r="A39" s="24"/>
      <c r="B39" s="24"/>
      <c r="C39" s="26"/>
      <c r="D39" s="25"/>
      <c r="E39" s="678"/>
      <c r="F39" s="678"/>
      <c r="G39" s="678"/>
      <c r="H39" s="678"/>
      <c r="I39" s="678"/>
      <c r="J39" s="678"/>
      <c r="K39" s="678"/>
      <c r="L39" s="678"/>
      <c r="M39" s="678"/>
      <c r="N39" s="678"/>
      <c r="O39" s="678"/>
      <c r="P39" s="678"/>
      <c r="Q39" s="678"/>
      <c r="R39" s="678"/>
      <c r="S39" s="678"/>
      <c r="T39" s="678"/>
      <c r="U39" s="678"/>
      <c r="V39" s="678"/>
      <c r="W39" s="678"/>
      <c r="X39" s="678"/>
      <c r="Y39" s="48"/>
      <c r="Z39" s="24"/>
    </row>
    <row r="40" spans="1:26" ht="12" hidden="1" customHeight="1">
      <c r="A40" s="24"/>
      <c r="B40" s="24"/>
      <c r="C40" s="26"/>
      <c r="D40" s="25"/>
      <c r="E40" s="679"/>
      <c r="F40" s="679"/>
      <c r="G40" s="679"/>
      <c r="H40" s="679"/>
      <c r="I40" s="679"/>
      <c r="J40" s="679"/>
      <c r="K40" s="679"/>
      <c r="L40" s="679"/>
      <c r="M40" s="679"/>
      <c r="N40" s="679"/>
      <c r="O40" s="679"/>
      <c r="P40" s="679"/>
      <c r="Q40" s="679"/>
      <c r="R40" s="679"/>
      <c r="S40" s="679"/>
      <c r="T40" s="679"/>
      <c r="U40" s="679"/>
      <c r="V40" s="679"/>
      <c r="W40" s="679"/>
      <c r="X40" s="679"/>
      <c r="Y40" s="48"/>
      <c r="Z40" s="24"/>
    </row>
    <row r="41" spans="1:26" ht="38.25" hidden="1" customHeight="1">
      <c r="A41" s="24"/>
      <c r="B41" s="24"/>
      <c r="C41" s="26"/>
      <c r="D41" s="25"/>
      <c r="E41" s="678"/>
      <c r="F41" s="678"/>
      <c r="G41" s="678"/>
      <c r="H41" s="678"/>
      <c r="I41" s="678"/>
      <c r="J41" s="678"/>
      <c r="K41" s="678"/>
      <c r="L41" s="678"/>
      <c r="M41" s="678"/>
      <c r="N41" s="678"/>
      <c r="O41" s="678"/>
      <c r="P41" s="678"/>
      <c r="Q41" s="678"/>
      <c r="R41" s="678"/>
      <c r="S41" s="678"/>
      <c r="T41" s="678"/>
      <c r="U41" s="678"/>
      <c r="V41" s="678"/>
      <c r="W41" s="678"/>
      <c r="X41" s="678"/>
      <c r="Y41" s="48"/>
      <c r="Z41" s="24"/>
    </row>
    <row r="42" spans="1:26" ht="15" hidden="1">
      <c r="A42" s="24"/>
      <c r="B42" s="24"/>
      <c r="C42" s="26"/>
      <c r="D42" s="25"/>
      <c r="E42" s="678"/>
      <c r="F42" s="678"/>
      <c r="G42" s="678"/>
      <c r="H42" s="678"/>
      <c r="I42" s="678"/>
      <c r="J42" s="678"/>
      <c r="K42" s="678"/>
      <c r="L42" s="678"/>
      <c r="M42" s="678"/>
      <c r="N42" s="678"/>
      <c r="O42" s="678"/>
      <c r="P42" s="678"/>
      <c r="Q42" s="678"/>
      <c r="R42" s="678"/>
      <c r="S42" s="678"/>
      <c r="T42" s="678"/>
      <c r="U42" s="678"/>
      <c r="V42" s="678"/>
      <c r="W42" s="678"/>
      <c r="X42" s="678"/>
      <c r="Y42" s="48"/>
      <c r="Z42" s="24"/>
    </row>
    <row r="43" spans="1:26" ht="15" hidden="1">
      <c r="A43" s="24"/>
      <c r="B43" s="24"/>
      <c r="C43" s="26"/>
      <c r="D43" s="25"/>
      <c r="E43" s="678"/>
      <c r="F43" s="678"/>
      <c r="G43" s="678"/>
      <c r="H43" s="678"/>
      <c r="I43" s="678"/>
      <c r="J43" s="678"/>
      <c r="K43" s="678"/>
      <c r="L43" s="678"/>
      <c r="M43" s="678"/>
      <c r="N43" s="678"/>
      <c r="O43" s="678"/>
      <c r="P43" s="678"/>
      <c r="Q43" s="678"/>
      <c r="R43" s="678"/>
      <c r="S43" s="678"/>
      <c r="T43" s="678"/>
      <c r="U43" s="678"/>
      <c r="V43" s="678"/>
      <c r="W43" s="678"/>
      <c r="X43" s="678"/>
      <c r="Y43" s="48"/>
      <c r="Z43" s="24"/>
    </row>
    <row r="44" spans="1:26" ht="33.75" hidden="1" customHeight="1">
      <c r="A44" s="24"/>
      <c r="B44" s="24"/>
      <c r="C44" s="26"/>
      <c r="D44" s="26"/>
      <c r="E44" s="678"/>
      <c r="F44" s="678"/>
      <c r="G44" s="678"/>
      <c r="H44" s="678"/>
      <c r="I44" s="678"/>
      <c r="J44" s="678"/>
      <c r="K44" s="678"/>
      <c r="L44" s="678"/>
      <c r="M44" s="678"/>
      <c r="N44" s="678"/>
      <c r="O44" s="678"/>
      <c r="P44" s="678"/>
      <c r="Q44" s="678"/>
      <c r="R44" s="678"/>
      <c r="S44" s="678"/>
      <c r="T44" s="678"/>
      <c r="U44" s="678"/>
      <c r="V44" s="678"/>
      <c r="W44" s="678"/>
      <c r="X44" s="678"/>
      <c r="Y44" s="48"/>
      <c r="Z44" s="24"/>
    </row>
    <row r="45" spans="1:26" ht="15" hidden="1">
      <c r="A45" s="24"/>
      <c r="B45" s="24"/>
      <c r="C45" s="26"/>
      <c r="D45" s="26"/>
      <c r="E45" s="678"/>
      <c r="F45" s="678"/>
      <c r="G45" s="678"/>
      <c r="H45" s="678"/>
      <c r="I45" s="678"/>
      <c r="J45" s="678"/>
      <c r="K45" s="678"/>
      <c r="L45" s="678"/>
      <c r="M45" s="678"/>
      <c r="N45" s="678"/>
      <c r="O45" s="678"/>
      <c r="P45" s="678"/>
      <c r="Q45" s="678"/>
      <c r="R45" s="678"/>
      <c r="S45" s="678"/>
      <c r="T45" s="678"/>
      <c r="U45" s="678"/>
      <c r="V45" s="678"/>
      <c r="W45" s="678"/>
      <c r="X45" s="678"/>
      <c r="Y45" s="48"/>
      <c r="Z45" s="24"/>
    </row>
    <row r="46" spans="1:26" ht="24" hidden="1" customHeight="1">
      <c r="A46" s="24"/>
      <c r="B46" s="24"/>
      <c r="C46" s="26"/>
      <c r="D46" s="25"/>
      <c r="E46" s="680" t="s">
        <v>182</v>
      </c>
      <c r="F46" s="680"/>
      <c r="G46" s="680"/>
      <c r="H46" s="680"/>
      <c r="I46" s="680"/>
      <c r="J46" s="680"/>
      <c r="K46" s="680"/>
      <c r="L46" s="680"/>
      <c r="M46" s="680"/>
      <c r="N46" s="680"/>
      <c r="O46" s="680"/>
      <c r="P46" s="680"/>
      <c r="Q46" s="680"/>
      <c r="R46" s="680"/>
      <c r="S46" s="680"/>
      <c r="T46" s="680"/>
      <c r="U46" s="680"/>
      <c r="V46" s="680"/>
      <c r="W46" s="680"/>
      <c r="X46" s="680"/>
      <c r="Y46" s="48"/>
      <c r="Z46" s="24"/>
    </row>
    <row r="47" spans="1:26" ht="37.5" hidden="1" customHeight="1">
      <c r="A47" s="24"/>
      <c r="B47" s="24"/>
      <c r="C47" s="26"/>
      <c r="D47" s="25"/>
      <c r="E47" s="680"/>
      <c r="F47" s="680"/>
      <c r="G47" s="680"/>
      <c r="H47" s="680"/>
      <c r="I47" s="680"/>
      <c r="J47" s="680"/>
      <c r="K47" s="680"/>
      <c r="L47" s="680"/>
      <c r="M47" s="680"/>
      <c r="N47" s="680"/>
      <c r="O47" s="680"/>
      <c r="P47" s="680"/>
      <c r="Q47" s="680"/>
      <c r="R47" s="680"/>
      <c r="S47" s="680"/>
      <c r="T47" s="680"/>
      <c r="U47" s="680"/>
      <c r="V47" s="680"/>
      <c r="W47" s="680"/>
      <c r="X47" s="680"/>
      <c r="Y47" s="48"/>
      <c r="Z47" s="24"/>
    </row>
    <row r="48" spans="1:26" ht="28.15" hidden="1" customHeight="1">
      <c r="A48" s="24"/>
      <c r="B48" s="24"/>
      <c r="C48" s="26"/>
      <c r="D48" s="25"/>
      <c r="E48" s="680"/>
      <c r="F48" s="680"/>
      <c r="G48" s="680"/>
      <c r="H48" s="680"/>
      <c r="I48" s="680"/>
      <c r="J48" s="680"/>
      <c r="K48" s="680"/>
      <c r="L48" s="680"/>
      <c r="M48" s="680"/>
      <c r="N48" s="680"/>
      <c r="O48" s="680"/>
      <c r="P48" s="680"/>
      <c r="Q48" s="680"/>
      <c r="R48" s="680"/>
      <c r="S48" s="680"/>
      <c r="T48" s="680"/>
      <c r="U48" s="680"/>
      <c r="V48" s="680"/>
      <c r="W48" s="680"/>
      <c r="X48" s="680"/>
      <c r="Y48" s="48"/>
      <c r="Z48" s="24"/>
    </row>
    <row r="49" spans="1:26" ht="51" hidden="1" customHeight="1">
      <c r="A49" s="24"/>
      <c r="B49" s="24"/>
      <c r="C49" s="26"/>
      <c r="D49" s="25"/>
      <c r="E49" s="680"/>
      <c r="F49" s="680"/>
      <c r="G49" s="680"/>
      <c r="H49" s="680"/>
      <c r="I49" s="680"/>
      <c r="J49" s="680"/>
      <c r="K49" s="680"/>
      <c r="L49" s="680"/>
      <c r="M49" s="680"/>
      <c r="N49" s="680"/>
      <c r="O49" s="680"/>
      <c r="P49" s="680"/>
      <c r="Q49" s="680"/>
      <c r="R49" s="680"/>
      <c r="S49" s="680"/>
      <c r="T49" s="680"/>
      <c r="U49" s="680"/>
      <c r="V49" s="680"/>
      <c r="W49" s="680"/>
      <c r="X49" s="680"/>
      <c r="Y49" s="48"/>
      <c r="Z49" s="24"/>
    </row>
    <row r="50" spans="1:26" ht="15" hidden="1">
      <c r="A50" s="24"/>
      <c r="B50" s="24"/>
      <c r="C50" s="26"/>
      <c r="D50" s="25"/>
      <c r="E50" s="680"/>
      <c r="F50" s="680"/>
      <c r="G50" s="680"/>
      <c r="H50" s="680"/>
      <c r="I50" s="680"/>
      <c r="J50" s="680"/>
      <c r="K50" s="680"/>
      <c r="L50" s="680"/>
      <c r="M50" s="680"/>
      <c r="N50" s="680"/>
      <c r="O50" s="680"/>
      <c r="P50" s="680"/>
      <c r="Q50" s="680"/>
      <c r="R50" s="680"/>
      <c r="S50" s="680"/>
      <c r="T50" s="680"/>
      <c r="U50" s="680"/>
      <c r="V50" s="680"/>
      <c r="W50" s="680"/>
      <c r="X50" s="680"/>
      <c r="Y50" s="48"/>
      <c r="Z50" s="24"/>
    </row>
    <row r="51" spans="1:26" ht="15" hidden="1">
      <c r="A51" s="24"/>
      <c r="B51" s="24"/>
      <c r="C51" s="26"/>
      <c r="D51" s="25"/>
      <c r="E51" s="680"/>
      <c r="F51" s="680"/>
      <c r="G51" s="680"/>
      <c r="H51" s="680"/>
      <c r="I51" s="680"/>
      <c r="J51" s="680"/>
      <c r="K51" s="680"/>
      <c r="L51" s="680"/>
      <c r="M51" s="680"/>
      <c r="N51" s="680"/>
      <c r="O51" s="680"/>
      <c r="P51" s="680"/>
      <c r="Q51" s="680"/>
      <c r="R51" s="680"/>
      <c r="S51" s="680"/>
      <c r="T51" s="680"/>
      <c r="U51" s="680"/>
      <c r="V51" s="680"/>
      <c r="W51" s="680"/>
      <c r="X51" s="680"/>
      <c r="Y51" s="48"/>
      <c r="Z51" s="24"/>
    </row>
    <row r="52" spans="1:26" ht="15" hidden="1">
      <c r="A52" s="24"/>
      <c r="B52" s="24"/>
      <c r="C52" s="26"/>
      <c r="D52" s="25"/>
      <c r="E52" s="680"/>
      <c r="F52" s="680"/>
      <c r="G52" s="680"/>
      <c r="H52" s="680"/>
      <c r="I52" s="680"/>
      <c r="J52" s="680"/>
      <c r="K52" s="680"/>
      <c r="L52" s="680"/>
      <c r="M52" s="680"/>
      <c r="N52" s="680"/>
      <c r="O52" s="680"/>
      <c r="P52" s="680"/>
      <c r="Q52" s="680"/>
      <c r="R52" s="680"/>
      <c r="S52" s="680"/>
      <c r="T52" s="680"/>
      <c r="U52" s="680"/>
      <c r="V52" s="680"/>
      <c r="W52" s="680"/>
      <c r="X52" s="680"/>
      <c r="Y52" s="48"/>
      <c r="Z52" s="24"/>
    </row>
    <row r="53" spans="1:26" ht="15" hidden="1">
      <c r="A53" s="24"/>
      <c r="B53" s="24"/>
      <c r="C53" s="26"/>
      <c r="D53" s="25"/>
      <c r="E53" s="680"/>
      <c r="F53" s="680"/>
      <c r="G53" s="680"/>
      <c r="H53" s="680"/>
      <c r="I53" s="680"/>
      <c r="J53" s="680"/>
      <c r="K53" s="680"/>
      <c r="L53" s="680"/>
      <c r="M53" s="680"/>
      <c r="N53" s="680"/>
      <c r="O53" s="680"/>
      <c r="P53" s="680"/>
      <c r="Q53" s="680"/>
      <c r="R53" s="680"/>
      <c r="S53" s="680"/>
      <c r="T53" s="680"/>
      <c r="U53" s="680"/>
      <c r="V53" s="680"/>
      <c r="W53" s="680"/>
      <c r="X53" s="680"/>
      <c r="Y53" s="48"/>
      <c r="Z53" s="24"/>
    </row>
    <row r="54" spans="1:26" ht="15" hidden="1">
      <c r="A54" s="24"/>
      <c r="B54" s="24"/>
      <c r="C54" s="26"/>
      <c r="D54" s="25"/>
      <c r="E54" s="680"/>
      <c r="F54" s="680"/>
      <c r="G54" s="680"/>
      <c r="H54" s="680"/>
      <c r="I54" s="680"/>
      <c r="J54" s="680"/>
      <c r="K54" s="680"/>
      <c r="L54" s="680"/>
      <c r="M54" s="680"/>
      <c r="N54" s="680"/>
      <c r="O54" s="680"/>
      <c r="P54" s="680"/>
      <c r="Q54" s="680"/>
      <c r="R54" s="680"/>
      <c r="S54" s="680"/>
      <c r="T54" s="680"/>
      <c r="U54" s="680"/>
      <c r="V54" s="680"/>
      <c r="W54" s="680"/>
      <c r="X54" s="680"/>
      <c r="Y54" s="48"/>
      <c r="Z54" s="24"/>
    </row>
    <row r="55" spans="1:26" ht="15" hidden="1">
      <c r="A55" s="24"/>
      <c r="B55" s="24"/>
      <c r="C55" s="26"/>
      <c r="D55" s="25"/>
      <c r="E55" s="680"/>
      <c r="F55" s="680"/>
      <c r="G55" s="680"/>
      <c r="H55" s="680"/>
      <c r="I55" s="680"/>
      <c r="J55" s="680"/>
      <c r="K55" s="680"/>
      <c r="L55" s="680"/>
      <c r="M55" s="680"/>
      <c r="N55" s="680"/>
      <c r="O55" s="680"/>
      <c r="P55" s="680"/>
      <c r="Q55" s="680"/>
      <c r="R55" s="680"/>
      <c r="S55" s="680"/>
      <c r="T55" s="680"/>
      <c r="U55" s="680"/>
      <c r="V55" s="680"/>
      <c r="W55" s="680"/>
      <c r="X55" s="680"/>
      <c r="Y55" s="48"/>
      <c r="Z55" s="24"/>
    </row>
    <row r="56" spans="1:26" ht="25.5" hidden="1" customHeight="1">
      <c r="A56" s="24"/>
      <c r="B56" s="24"/>
      <c r="C56" s="26"/>
      <c r="D56" s="26"/>
      <c r="E56" s="680"/>
      <c r="F56" s="680"/>
      <c r="G56" s="680"/>
      <c r="H56" s="680"/>
      <c r="I56" s="680"/>
      <c r="J56" s="680"/>
      <c r="K56" s="680"/>
      <c r="L56" s="680"/>
      <c r="M56" s="680"/>
      <c r="N56" s="680"/>
      <c r="O56" s="680"/>
      <c r="P56" s="680"/>
      <c r="Q56" s="680"/>
      <c r="R56" s="680"/>
      <c r="S56" s="680"/>
      <c r="T56" s="680"/>
      <c r="U56" s="680"/>
      <c r="V56" s="680"/>
      <c r="W56" s="680"/>
      <c r="X56" s="680"/>
      <c r="Y56" s="48"/>
      <c r="Z56" s="24"/>
    </row>
    <row r="57" spans="1:26" ht="15" hidden="1">
      <c r="A57" s="24"/>
      <c r="B57" s="24"/>
      <c r="C57" s="26"/>
      <c r="D57" s="26"/>
      <c r="E57" s="680"/>
      <c r="F57" s="680"/>
      <c r="G57" s="680"/>
      <c r="H57" s="680"/>
      <c r="I57" s="680"/>
      <c r="J57" s="680"/>
      <c r="K57" s="680"/>
      <c r="L57" s="680"/>
      <c r="M57" s="680"/>
      <c r="N57" s="680"/>
      <c r="O57" s="680"/>
      <c r="P57" s="680"/>
      <c r="Q57" s="680"/>
      <c r="R57" s="680"/>
      <c r="S57" s="680"/>
      <c r="T57" s="680"/>
      <c r="U57" s="680"/>
      <c r="V57" s="680"/>
      <c r="W57" s="680"/>
      <c r="X57" s="680"/>
      <c r="Y57" s="48"/>
      <c r="Z57" s="24"/>
    </row>
    <row r="58" spans="1:26" ht="15" hidden="1" customHeight="1">
      <c r="A58" s="24"/>
      <c r="B58" s="24"/>
      <c r="C58" s="26"/>
      <c r="D58" s="25"/>
      <c r="E58" s="663"/>
      <c r="F58" s="663"/>
      <c r="G58" s="663"/>
      <c r="H58" s="665"/>
      <c r="I58" s="665"/>
      <c r="J58" s="665"/>
      <c r="K58" s="665"/>
      <c r="L58" s="665"/>
      <c r="M58" s="665"/>
      <c r="N58" s="665"/>
      <c r="O58" s="665"/>
      <c r="P58" s="665"/>
      <c r="Q58" s="665"/>
      <c r="R58" s="665"/>
      <c r="S58" s="665"/>
      <c r="T58" s="665"/>
      <c r="U58" s="665"/>
      <c r="V58" s="665"/>
      <c r="W58" s="665"/>
      <c r="X58" s="665"/>
      <c r="Y58" s="48"/>
      <c r="Z58" s="24"/>
    </row>
    <row r="59" spans="1:26" ht="15" hidden="1" customHeight="1">
      <c r="A59" s="24"/>
      <c r="B59" s="24"/>
      <c r="C59" s="26"/>
      <c r="D59" s="25"/>
      <c r="E59" s="658" t="s">
        <v>194</v>
      </c>
      <c r="F59" s="658"/>
      <c r="G59" s="658"/>
      <c r="H59" s="658"/>
      <c r="I59" s="658"/>
      <c r="J59" s="658"/>
      <c r="K59" s="658"/>
      <c r="L59" s="658"/>
      <c r="M59" s="658"/>
      <c r="N59" s="658"/>
      <c r="O59" s="658"/>
      <c r="P59" s="658"/>
      <c r="Q59" s="658"/>
      <c r="R59" s="658"/>
      <c r="S59" s="658"/>
      <c r="T59" s="658"/>
      <c r="U59" s="658"/>
      <c r="V59" s="658"/>
      <c r="W59" s="658"/>
      <c r="X59" s="658"/>
      <c r="Y59" s="48"/>
      <c r="Z59" s="24"/>
    </row>
    <row r="60" spans="1:26" ht="15" hidden="1" customHeight="1">
      <c r="A60" s="24"/>
      <c r="B60" s="24"/>
      <c r="C60" s="26"/>
      <c r="D60" s="25"/>
      <c r="E60" s="664"/>
      <c r="F60" s="664"/>
      <c r="G60" s="664"/>
      <c r="H60" s="665"/>
      <c r="I60" s="665"/>
      <c r="J60" s="665"/>
      <c r="K60" s="665"/>
      <c r="L60" s="665"/>
      <c r="M60" s="665"/>
      <c r="N60" s="665"/>
      <c r="O60" s="665"/>
      <c r="P60" s="665"/>
      <c r="Q60" s="665"/>
      <c r="R60" s="665"/>
      <c r="S60" s="665"/>
      <c r="T60" s="665"/>
      <c r="U60" s="665"/>
      <c r="V60" s="665"/>
      <c r="W60" s="665"/>
      <c r="X60" s="665"/>
      <c r="Y60" s="48"/>
      <c r="Z60" s="24"/>
    </row>
    <row r="61" spans="1:26" ht="15" hidden="1">
      <c r="A61" s="24"/>
      <c r="B61" s="24"/>
      <c r="C61" s="26"/>
      <c r="D61" s="25"/>
      <c r="E61" s="33"/>
      <c r="F61" s="32"/>
      <c r="G61" s="34"/>
      <c r="H61" s="663"/>
      <c r="I61" s="663"/>
      <c r="J61" s="663"/>
      <c r="K61" s="663"/>
      <c r="L61" s="663"/>
      <c r="M61" s="663"/>
      <c r="N61" s="663"/>
      <c r="O61" s="663"/>
      <c r="P61" s="663"/>
      <c r="Q61" s="663"/>
      <c r="R61" s="663"/>
      <c r="S61" s="663"/>
      <c r="T61" s="663"/>
      <c r="U61" s="663"/>
      <c r="V61" s="663"/>
      <c r="W61" s="663"/>
      <c r="X61" s="663"/>
      <c r="Y61" s="48"/>
      <c r="Z61" s="24"/>
    </row>
    <row r="62" spans="1:26" ht="27.75" hidden="1" customHeight="1">
      <c r="A62" s="24"/>
      <c r="B62" s="24"/>
      <c r="C62" s="26"/>
      <c r="D62" s="25"/>
      <c r="E62" s="25"/>
      <c r="F62" s="25"/>
      <c r="G62" s="25"/>
      <c r="H62" s="25"/>
      <c r="I62" s="25"/>
      <c r="J62" s="25"/>
      <c r="K62" s="25"/>
      <c r="L62" s="25"/>
      <c r="M62" s="25"/>
      <c r="N62" s="25"/>
      <c r="O62" s="25"/>
      <c r="P62" s="25"/>
      <c r="Q62" s="25"/>
      <c r="R62" s="25"/>
      <c r="S62" s="25"/>
      <c r="T62" s="25"/>
      <c r="U62" s="25"/>
      <c r="V62" s="25"/>
      <c r="W62" s="25"/>
      <c r="X62" s="25"/>
      <c r="Y62" s="48"/>
      <c r="Z62" s="24"/>
    </row>
    <row r="63" spans="1:26" ht="15" hidden="1">
      <c r="A63" s="24"/>
      <c r="B63" s="24"/>
      <c r="C63" s="26"/>
      <c r="D63" s="25"/>
      <c r="E63" s="25"/>
      <c r="F63" s="25"/>
      <c r="G63" s="25"/>
      <c r="H63" s="25"/>
      <c r="I63" s="25"/>
      <c r="J63" s="25"/>
      <c r="K63" s="25"/>
      <c r="L63" s="25"/>
      <c r="M63" s="25"/>
      <c r="N63" s="25"/>
      <c r="O63" s="25"/>
      <c r="P63" s="25"/>
      <c r="Q63" s="25"/>
      <c r="R63" s="25"/>
      <c r="S63" s="25"/>
      <c r="T63" s="25"/>
      <c r="U63" s="25"/>
      <c r="V63" s="25"/>
      <c r="W63" s="25"/>
      <c r="X63" s="25"/>
      <c r="Y63" s="48"/>
      <c r="Z63" s="24"/>
    </row>
    <row r="64" spans="1:26" ht="15" hidden="1">
      <c r="A64" s="24"/>
      <c r="B64" s="24"/>
      <c r="C64" s="26"/>
      <c r="D64" s="25"/>
      <c r="E64" s="25"/>
      <c r="F64" s="25"/>
      <c r="G64" s="25"/>
      <c r="H64" s="25"/>
      <c r="I64" s="25"/>
      <c r="J64" s="25"/>
      <c r="K64" s="25"/>
      <c r="L64" s="25"/>
      <c r="M64" s="25"/>
      <c r="N64" s="25"/>
      <c r="O64" s="25"/>
      <c r="P64" s="25"/>
      <c r="Q64" s="25"/>
      <c r="R64" s="25"/>
      <c r="S64" s="25"/>
      <c r="T64" s="25"/>
      <c r="U64" s="25"/>
      <c r="V64" s="25"/>
      <c r="W64" s="25"/>
      <c r="X64" s="25"/>
      <c r="Y64" s="48"/>
      <c r="Z64" s="24"/>
    </row>
    <row r="65" spans="1:26" ht="15" hidden="1">
      <c r="A65" s="24"/>
      <c r="B65" s="24"/>
      <c r="C65" s="26"/>
      <c r="D65" s="25"/>
      <c r="E65" s="25"/>
      <c r="F65" s="25"/>
      <c r="G65" s="25"/>
      <c r="H65" s="25"/>
      <c r="I65" s="25"/>
      <c r="J65" s="25"/>
      <c r="K65" s="25"/>
      <c r="L65" s="25"/>
      <c r="M65" s="25"/>
      <c r="N65" s="25"/>
      <c r="O65" s="25"/>
      <c r="P65" s="25"/>
      <c r="Q65" s="25"/>
      <c r="R65" s="25"/>
      <c r="S65" s="25"/>
      <c r="T65" s="25"/>
      <c r="U65" s="25"/>
      <c r="V65" s="25"/>
      <c r="W65" s="25"/>
      <c r="X65" s="25"/>
      <c r="Y65" s="48"/>
      <c r="Z65" s="24"/>
    </row>
    <row r="66" spans="1:26" ht="18" hidden="1" customHeight="1">
      <c r="A66" s="24"/>
      <c r="B66" s="24"/>
      <c r="C66" s="26"/>
      <c r="D66" s="25"/>
      <c r="E66" s="25"/>
      <c r="F66" s="25"/>
      <c r="G66" s="25"/>
      <c r="H66" s="25"/>
      <c r="I66" s="25"/>
      <c r="J66" s="25"/>
      <c r="K66" s="25"/>
      <c r="L66" s="25"/>
      <c r="M66" s="25"/>
      <c r="N66" s="25"/>
      <c r="O66" s="25"/>
      <c r="P66" s="25"/>
      <c r="Q66" s="25"/>
      <c r="R66" s="25"/>
      <c r="S66" s="25"/>
      <c r="T66" s="25"/>
      <c r="U66" s="25"/>
      <c r="V66" s="25"/>
      <c r="W66" s="25"/>
      <c r="X66" s="25"/>
      <c r="Y66" s="48"/>
      <c r="Z66" s="24"/>
    </row>
    <row r="67" spans="1:26" ht="15" hidden="1">
      <c r="A67" s="24"/>
      <c r="B67" s="24"/>
      <c r="C67" s="26"/>
      <c r="D67" s="25"/>
      <c r="E67" s="25"/>
      <c r="F67" s="25"/>
      <c r="G67" s="25"/>
      <c r="H67" s="25"/>
      <c r="I67" s="25"/>
      <c r="J67" s="25"/>
      <c r="K67" s="25"/>
      <c r="L67" s="25"/>
      <c r="M67" s="25"/>
      <c r="N67" s="25"/>
      <c r="O67" s="25"/>
      <c r="P67" s="25"/>
      <c r="Q67" s="25"/>
      <c r="R67" s="25"/>
      <c r="S67" s="25"/>
      <c r="T67" s="25"/>
      <c r="U67" s="25"/>
      <c r="V67" s="25"/>
      <c r="W67" s="25"/>
      <c r="X67" s="25"/>
      <c r="Y67" s="48"/>
      <c r="Z67" s="24"/>
    </row>
    <row r="68" spans="1:26" ht="89.25" hidden="1" customHeight="1">
      <c r="A68" s="24"/>
      <c r="B68" s="24"/>
      <c r="C68" s="26"/>
      <c r="D68" s="26"/>
      <c r="E68" s="26"/>
      <c r="F68" s="26"/>
      <c r="G68" s="26"/>
      <c r="H68" s="26"/>
      <c r="I68" s="26"/>
      <c r="J68" s="26"/>
      <c r="K68" s="26"/>
      <c r="L68" s="26"/>
      <c r="M68" s="26"/>
      <c r="N68" s="26"/>
      <c r="O68" s="26"/>
      <c r="P68" s="26"/>
      <c r="Q68" s="26"/>
      <c r="R68" s="26"/>
      <c r="S68" s="26"/>
      <c r="T68" s="26"/>
      <c r="U68" s="26"/>
      <c r="V68" s="26"/>
      <c r="W68" s="26"/>
      <c r="X68" s="26"/>
      <c r="Y68" s="48"/>
      <c r="Z68" s="24"/>
    </row>
    <row r="69" spans="1:26" ht="15" hidden="1">
      <c r="A69" s="24"/>
      <c r="B69" s="24"/>
      <c r="C69" s="26"/>
      <c r="D69" s="26"/>
      <c r="E69" s="26"/>
      <c r="F69" s="26"/>
      <c r="G69" s="26"/>
      <c r="H69" s="26"/>
      <c r="I69" s="26"/>
      <c r="J69" s="26"/>
      <c r="K69" s="26"/>
      <c r="L69" s="26"/>
      <c r="M69" s="26"/>
      <c r="N69" s="26"/>
      <c r="O69" s="26"/>
      <c r="P69" s="26"/>
      <c r="Q69" s="26"/>
      <c r="R69" s="26"/>
      <c r="S69" s="26"/>
      <c r="T69" s="26"/>
      <c r="U69" s="26"/>
      <c r="V69" s="26"/>
      <c r="W69" s="26"/>
      <c r="X69" s="26"/>
      <c r="Y69" s="48"/>
      <c r="Z69" s="24"/>
    </row>
    <row r="70" spans="1:26" ht="26.25" customHeight="1">
      <c r="A70" s="24"/>
      <c r="B70" s="24"/>
      <c r="C70" s="26"/>
      <c r="D70" s="25"/>
      <c r="E70" s="667" t="s">
        <v>1199</v>
      </c>
      <c r="F70" s="667"/>
      <c r="G70" s="667"/>
      <c r="H70" s="667"/>
      <c r="I70" s="667"/>
      <c r="J70" s="667"/>
      <c r="K70" s="667"/>
      <c r="L70" s="667"/>
      <c r="M70" s="667"/>
      <c r="N70" s="667"/>
      <c r="O70" s="667"/>
      <c r="P70" s="667"/>
      <c r="Q70" s="667"/>
      <c r="R70" s="667"/>
      <c r="S70" s="667"/>
      <c r="T70" s="667"/>
      <c r="U70" s="667"/>
      <c r="V70" s="667"/>
      <c r="W70" s="667"/>
      <c r="X70" s="667"/>
      <c r="Y70" s="667"/>
      <c r="Z70" s="24"/>
    </row>
    <row r="71" spans="1:26" ht="29.25" customHeight="1">
      <c r="A71" s="24"/>
      <c r="B71" s="24"/>
      <c r="C71" s="26"/>
      <c r="D71" s="25"/>
      <c r="E71" s="667"/>
      <c r="F71" s="667"/>
      <c r="G71" s="667"/>
      <c r="H71" s="667"/>
      <c r="I71" s="667"/>
      <c r="J71" s="667"/>
      <c r="K71" s="667"/>
      <c r="L71" s="667"/>
      <c r="M71" s="667"/>
      <c r="N71" s="667"/>
      <c r="O71" s="667"/>
      <c r="P71" s="667"/>
      <c r="Q71" s="667"/>
      <c r="R71" s="667"/>
      <c r="S71" s="667"/>
      <c r="T71" s="667"/>
      <c r="U71" s="667"/>
      <c r="V71" s="667"/>
      <c r="W71" s="667"/>
      <c r="X71" s="667"/>
      <c r="Y71" s="667"/>
      <c r="Z71" s="24"/>
    </row>
    <row r="72" spans="1:26" ht="27" customHeight="1">
      <c r="A72" s="24"/>
      <c r="B72" s="24"/>
      <c r="C72" s="26"/>
      <c r="D72" s="25"/>
      <c r="E72" s="667"/>
      <c r="F72" s="667"/>
      <c r="G72" s="667"/>
      <c r="H72" s="667"/>
      <c r="I72" s="667"/>
      <c r="J72" s="667"/>
      <c r="K72" s="667"/>
      <c r="L72" s="667"/>
      <c r="M72" s="667"/>
      <c r="N72" s="667"/>
      <c r="O72" s="667"/>
      <c r="P72" s="667"/>
      <c r="Q72" s="667"/>
      <c r="R72" s="667"/>
      <c r="S72" s="667"/>
      <c r="T72" s="667"/>
      <c r="U72" s="667"/>
      <c r="V72" s="667"/>
      <c r="W72" s="667"/>
      <c r="X72" s="667"/>
      <c r="Y72" s="667"/>
      <c r="Z72" s="24"/>
    </row>
    <row r="73" spans="1:26" ht="36" customHeight="1">
      <c r="A73" s="24"/>
      <c r="B73" s="24"/>
      <c r="C73" s="26"/>
      <c r="D73" s="25"/>
      <c r="E73" s="667"/>
      <c r="F73" s="667"/>
      <c r="G73" s="667"/>
      <c r="H73" s="667"/>
      <c r="I73" s="667"/>
      <c r="J73" s="667"/>
      <c r="K73" s="667"/>
      <c r="L73" s="667"/>
      <c r="M73" s="667"/>
      <c r="N73" s="667"/>
      <c r="O73" s="667"/>
      <c r="P73" s="667"/>
      <c r="Q73" s="667"/>
      <c r="R73" s="667"/>
      <c r="S73" s="667"/>
      <c r="T73" s="667"/>
      <c r="U73" s="667"/>
      <c r="V73" s="667"/>
      <c r="W73" s="667"/>
      <c r="X73" s="667"/>
      <c r="Y73" s="667"/>
      <c r="Z73" s="24"/>
    </row>
    <row r="74" spans="1:26" ht="15" customHeight="1">
      <c r="A74" s="24"/>
      <c r="B74" s="24"/>
      <c r="C74" s="26"/>
      <c r="D74" s="25"/>
      <c r="E74" s="667"/>
      <c r="F74" s="667"/>
      <c r="G74" s="667"/>
      <c r="H74" s="667"/>
      <c r="I74" s="667"/>
      <c r="J74" s="667"/>
      <c r="K74" s="667"/>
      <c r="L74" s="667"/>
      <c r="M74" s="667"/>
      <c r="N74" s="667"/>
      <c r="O74" s="667"/>
      <c r="P74" s="667"/>
      <c r="Q74" s="667"/>
      <c r="R74" s="667"/>
      <c r="S74" s="667"/>
      <c r="T74" s="667"/>
      <c r="U74" s="667"/>
      <c r="V74" s="667"/>
      <c r="W74" s="667"/>
      <c r="X74" s="667"/>
      <c r="Y74" s="667"/>
      <c r="Z74" s="24"/>
    </row>
    <row r="75" spans="1:26" ht="131.25" customHeight="1">
      <c r="A75" s="24"/>
      <c r="B75" s="24"/>
      <c r="C75" s="26"/>
      <c r="D75" s="25"/>
      <c r="E75" s="667"/>
      <c r="F75" s="667"/>
      <c r="G75" s="667"/>
      <c r="H75" s="667"/>
      <c r="I75" s="667"/>
      <c r="J75" s="667"/>
      <c r="K75" s="667"/>
      <c r="L75" s="667"/>
      <c r="M75" s="667"/>
      <c r="N75" s="667"/>
      <c r="O75" s="667"/>
      <c r="P75" s="667"/>
      <c r="Q75" s="667"/>
      <c r="R75" s="667"/>
      <c r="S75" s="667"/>
      <c r="T75" s="667"/>
      <c r="U75" s="667"/>
      <c r="V75" s="667"/>
      <c r="W75" s="667"/>
      <c r="X75" s="667"/>
      <c r="Y75" s="667"/>
      <c r="Z75" s="24"/>
    </row>
    <row r="76" spans="1:26" ht="15" hidden="1" customHeight="1">
      <c r="A76" s="24"/>
      <c r="B76" s="24"/>
      <c r="C76" s="26"/>
      <c r="D76" s="25"/>
      <c r="E76" s="663"/>
      <c r="F76" s="663"/>
      <c r="G76" s="663"/>
      <c r="H76" s="666"/>
      <c r="I76" s="666"/>
      <c r="J76" s="666"/>
      <c r="K76" s="666"/>
      <c r="L76" s="666"/>
      <c r="M76" s="666"/>
      <c r="N76" s="666"/>
      <c r="O76" s="666"/>
      <c r="P76" s="666"/>
      <c r="Q76" s="666"/>
      <c r="R76" s="666"/>
      <c r="S76" s="666"/>
      <c r="T76" s="666"/>
      <c r="U76" s="666"/>
      <c r="V76" s="666"/>
      <c r="W76" s="666"/>
      <c r="X76" s="666"/>
      <c r="Y76" s="48"/>
      <c r="Z76" s="24"/>
    </row>
    <row r="77" spans="1:26" ht="15" hidden="1" customHeight="1">
      <c r="A77" s="24"/>
      <c r="B77" s="24"/>
      <c r="C77" s="26"/>
      <c r="D77" s="25"/>
      <c r="E77" s="661"/>
      <c r="F77" s="661"/>
      <c r="G77" s="661"/>
      <c r="H77" s="661"/>
      <c r="I77" s="661"/>
      <c r="J77" s="661"/>
      <c r="K77" s="661"/>
      <c r="L77" s="661"/>
      <c r="M77" s="661"/>
      <c r="N77" s="661"/>
      <c r="O77" s="661"/>
      <c r="P77" s="661"/>
      <c r="Q77" s="661"/>
      <c r="R77" s="661"/>
      <c r="S77" s="661"/>
      <c r="T77" s="661"/>
      <c r="U77" s="661"/>
      <c r="V77" s="661"/>
      <c r="W77" s="47"/>
      <c r="X77" s="354"/>
      <c r="Y77" s="48"/>
      <c r="Z77" s="24"/>
    </row>
    <row r="78" spans="1:26" ht="15" hidden="1" customHeight="1">
      <c r="A78" s="24"/>
      <c r="B78" s="24"/>
      <c r="C78" s="26"/>
      <c r="D78" s="25"/>
      <c r="E78" s="662"/>
      <c r="F78" s="662"/>
      <c r="G78" s="662"/>
      <c r="H78" s="662"/>
      <c r="I78" s="662"/>
      <c r="J78" s="662"/>
      <c r="K78" s="662"/>
      <c r="L78" s="657"/>
      <c r="M78" s="657"/>
      <c r="N78" s="657"/>
      <c r="O78" s="657"/>
      <c r="P78" s="657"/>
      <c r="Q78" s="657"/>
      <c r="R78" s="657"/>
      <c r="S78" s="657"/>
      <c r="T78" s="657"/>
      <c r="U78" s="657"/>
      <c r="V78" s="657"/>
      <c r="W78" s="657"/>
      <c r="X78" s="44"/>
      <c r="Y78" s="48"/>
      <c r="Z78" s="24"/>
    </row>
    <row r="79" spans="1:26" ht="15" hidden="1" customHeight="1">
      <c r="A79" s="24"/>
      <c r="B79" s="24"/>
      <c r="C79" s="26"/>
      <c r="D79" s="25"/>
      <c r="E79" s="662"/>
      <c r="F79" s="662"/>
      <c r="G79" s="662"/>
      <c r="H79" s="662"/>
      <c r="I79" s="662"/>
      <c r="J79" s="662"/>
      <c r="K79" s="662"/>
      <c r="L79" s="657"/>
      <c r="M79" s="657"/>
      <c r="N79" s="657"/>
      <c r="O79" s="657"/>
      <c r="P79" s="657"/>
      <c r="Q79" s="657"/>
      <c r="R79" s="657"/>
      <c r="S79" s="657"/>
      <c r="T79" s="657"/>
      <c r="U79" s="657"/>
      <c r="V79" s="657"/>
      <c r="W79" s="657"/>
      <c r="X79" s="45"/>
      <c r="Y79" s="48"/>
      <c r="Z79" s="24"/>
    </row>
    <row r="80" spans="1:26" ht="15" hidden="1" customHeight="1">
      <c r="A80" s="24"/>
      <c r="B80" s="24"/>
      <c r="C80" s="26"/>
      <c r="D80" s="25"/>
      <c r="X80" s="45"/>
      <c r="Y80" s="48"/>
      <c r="Z80" s="24"/>
    </row>
    <row r="81" spans="1:27" ht="15" hidden="1" customHeight="1">
      <c r="A81" s="24"/>
      <c r="B81" s="24"/>
      <c r="C81" s="26"/>
      <c r="D81" s="25"/>
      <c r="E81" s="657"/>
      <c r="F81" s="657"/>
      <c r="G81" s="657"/>
      <c r="H81" s="657"/>
      <c r="I81" s="657"/>
      <c r="J81" s="657"/>
      <c r="K81" s="657"/>
      <c r="L81" s="657"/>
      <c r="M81" s="657"/>
      <c r="N81" s="657"/>
      <c r="O81" s="657"/>
      <c r="P81" s="657"/>
      <c r="Q81" s="657"/>
      <c r="R81" s="657"/>
      <c r="S81" s="657"/>
      <c r="T81" s="657"/>
      <c r="U81" s="657"/>
      <c r="V81" s="657"/>
      <c r="W81" s="657"/>
      <c r="X81" s="25"/>
      <c r="Y81" s="48"/>
      <c r="Z81" s="24"/>
    </row>
    <row r="82" spans="1:27" ht="15" hidden="1" customHeight="1">
      <c r="A82" s="24"/>
      <c r="B82" s="24"/>
      <c r="C82" s="26"/>
      <c r="D82" s="25"/>
      <c r="E82" s="25"/>
      <c r="F82" s="25"/>
      <c r="G82" s="25"/>
      <c r="H82" s="25"/>
      <c r="I82" s="25"/>
      <c r="J82" s="25"/>
      <c r="K82" s="25"/>
      <c r="L82" s="25"/>
      <c r="M82" s="25"/>
      <c r="N82" s="25"/>
      <c r="O82" s="25"/>
      <c r="P82" s="25"/>
      <c r="Q82" s="25"/>
      <c r="R82" s="25"/>
      <c r="S82" s="25"/>
      <c r="T82" s="25"/>
      <c r="U82" s="25"/>
      <c r="V82" s="25"/>
      <c r="W82" s="25"/>
      <c r="X82" s="25"/>
      <c r="Y82" s="48"/>
      <c r="Z82" s="24"/>
    </row>
    <row r="83" spans="1:27" ht="15" hidden="1" customHeight="1">
      <c r="A83" s="24"/>
      <c r="B83" s="24"/>
      <c r="C83" s="26"/>
      <c r="D83" s="25"/>
      <c r="E83" s="25"/>
      <c r="F83" s="25"/>
      <c r="G83" s="25"/>
      <c r="H83" s="25"/>
      <c r="I83" s="25"/>
      <c r="J83" s="25"/>
      <c r="K83" s="25"/>
      <c r="L83" s="25"/>
      <c r="M83" s="25"/>
      <c r="N83" s="25"/>
      <c r="O83" s="25"/>
      <c r="P83" s="25"/>
      <c r="Q83" s="25"/>
      <c r="R83" s="25"/>
      <c r="S83" s="25"/>
      <c r="T83" s="25"/>
      <c r="U83" s="25"/>
      <c r="V83" s="25"/>
      <c r="W83" s="25"/>
      <c r="X83" s="25"/>
      <c r="Y83" s="48"/>
      <c r="Z83" s="24"/>
    </row>
    <row r="84" spans="1:27" ht="23.45" hidden="1" customHeight="1">
      <c r="A84" s="24"/>
      <c r="B84" s="24"/>
      <c r="C84" s="26"/>
      <c r="D84" s="25"/>
      <c r="E84" s="25"/>
      <c r="F84" s="25"/>
      <c r="G84" s="25"/>
      <c r="H84" s="25"/>
      <c r="I84" s="25"/>
      <c r="J84" s="25"/>
      <c r="K84" s="25"/>
      <c r="L84" s="25"/>
      <c r="M84" s="25"/>
      <c r="N84" s="25"/>
      <c r="O84" s="25"/>
      <c r="P84" s="25"/>
      <c r="Q84" s="25"/>
      <c r="R84" s="25"/>
      <c r="S84" s="25"/>
      <c r="T84" s="25"/>
      <c r="U84" s="25"/>
      <c r="V84" s="25"/>
      <c r="W84" s="25"/>
      <c r="X84" s="25"/>
      <c r="Y84" s="48"/>
      <c r="Z84" s="24"/>
    </row>
    <row r="85" spans="1:27" ht="15" hidden="1" customHeight="1">
      <c r="A85" s="24"/>
      <c r="B85" s="24"/>
      <c r="C85" s="26"/>
      <c r="D85" s="25"/>
      <c r="E85" s="25"/>
      <c r="F85" s="25"/>
      <c r="G85" s="25"/>
      <c r="H85" s="25"/>
      <c r="I85" s="25"/>
      <c r="J85" s="25"/>
      <c r="K85" s="25"/>
      <c r="L85" s="25"/>
      <c r="M85" s="25"/>
      <c r="N85" s="25"/>
      <c r="O85" s="25"/>
      <c r="P85" s="25"/>
      <c r="Q85" s="25"/>
      <c r="R85" s="25"/>
      <c r="S85" s="25"/>
      <c r="T85" s="25"/>
      <c r="U85" s="25"/>
      <c r="V85" s="25"/>
      <c r="W85" s="25"/>
      <c r="X85" s="25"/>
      <c r="Y85" s="48"/>
      <c r="Z85" s="24"/>
    </row>
    <row r="86" spans="1:27" ht="15" hidden="1" customHeight="1">
      <c r="A86" s="24"/>
      <c r="B86" s="24"/>
      <c r="C86" s="26"/>
      <c r="D86" s="25"/>
      <c r="E86" s="25"/>
      <c r="F86" s="25"/>
      <c r="G86" s="25"/>
      <c r="H86" s="25"/>
      <c r="I86" s="25"/>
      <c r="J86" s="25"/>
      <c r="K86" s="25"/>
      <c r="L86" s="25"/>
      <c r="M86" s="25"/>
      <c r="N86" s="25"/>
      <c r="O86" s="25"/>
      <c r="P86" s="25"/>
      <c r="Q86" s="25"/>
      <c r="R86" s="25"/>
      <c r="S86" s="25"/>
      <c r="T86" s="25"/>
      <c r="U86" s="25"/>
      <c r="V86" s="25"/>
      <c r="W86" s="25"/>
      <c r="X86" s="25"/>
      <c r="Y86" s="48"/>
      <c r="Z86" s="24"/>
    </row>
    <row r="87" spans="1:27" ht="15" hidden="1" customHeight="1">
      <c r="A87" s="24"/>
      <c r="B87" s="24"/>
      <c r="C87" s="26"/>
      <c r="D87" s="25"/>
      <c r="E87" s="25"/>
      <c r="F87" s="25"/>
      <c r="G87" s="25"/>
      <c r="H87" s="25"/>
      <c r="I87" s="25"/>
      <c r="J87" s="25"/>
      <c r="K87" s="25"/>
      <c r="L87" s="25"/>
      <c r="M87" s="25"/>
      <c r="N87" s="25"/>
      <c r="O87" s="25"/>
      <c r="P87" s="25"/>
      <c r="Q87" s="25"/>
      <c r="R87" s="25"/>
      <c r="S87" s="25"/>
      <c r="T87" s="25"/>
      <c r="U87" s="25"/>
      <c r="V87" s="25"/>
      <c r="W87" s="25"/>
      <c r="X87" s="25"/>
      <c r="Y87" s="48"/>
      <c r="Z87" s="24"/>
    </row>
    <row r="88" spans="1:27" ht="15" hidden="1" customHeight="1">
      <c r="A88" s="24"/>
      <c r="B88" s="24"/>
      <c r="C88" s="26"/>
      <c r="D88" s="25"/>
      <c r="E88" s="25"/>
      <c r="F88" s="25"/>
      <c r="G88" s="25"/>
      <c r="H88" s="25"/>
      <c r="I88" s="25"/>
      <c r="J88" s="25"/>
      <c r="K88" s="25"/>
      <c r="L88" s="25"/>
      <c r="M88" s="25"/>
      <c r="N88" s="25"/>
      <c r="O88" s="25"/>
      <c r="P88" s="25"/>
      <c r="Q88" s="25"/>
      <c r="R88" s="25"/>
      <c r="S88" s="25"/>
      <c r="T88" s="25"/>
      <c r="U88" s="25"/>
      <c r="V88" s="25"/>
      <c r="W88" s="25"/>
      <c r="X88" s="25"/>
      <c r="Y88" s="48"/>
      <c r="Z88" s="24"/>
    </row>
    <row r="89" spans="1:27" ht="15" hidden="1" customHeight="1">
      <c r="A89" s="24"/>
      <c r="B89" s="24"/>
      <c r="C89" s="26"/>
      <c r="D89" s="25"/>
      <c r="E89" s="25"/>
      <c r="F89" s="25"/>
      <c r="G89" s="25"/>
      <c r="H89" s="25"/>
      <c r="I89" s="25"/>
      <c r="J89" s="25"/>
      <c r="K89" s="25"/>
      <c r="L89" s="25"/>
      <c r="M89" s="25"/>
      <c r="N89" s="25"/>
      <c r="O89" s="25"/>
      <c r="P89" s="25"/>
      <c r="Q89" s="25"/>
      <c r="R89" s="25"/>
      <c r="S89" s="25"/>
      <c r="T89" s="25"/>
      <c r="U89" s="25"/>
      <c r="V89" s="25"/>
      <c r="W89" s="25"/>
      <c r="X89" s="25"/>
      <c r="Y89" s="48"/>
      <c r="Z89" s="24"/>
    </row>
    <row r="90" spans="1:27" ht="15" hidden="1" customHeight="1">
      <c r="A90" s="24"/>
      <c r="B90" s="24"/>
      <c r="C90" s="26"/>
      <c r="D90" s="25"/>
      <c r="E90" s="25"/>
      <c r="F90" s="25"/>
      <c r="G90" s="25"/>
      <c r="H90" s="25"/>
      <c r="I90" s="25"/>
      <c r="J90" s="25"/>
      <c r="K90" s="25"/>
      <c r="L90" s="25"/>
      <c r="M90" s="25"/>
      <c r="N90" s="25"/>
      <c r="O90" s="25"/>
      <c r="P90" s="25"/>
      <c r="Q90" s="25"/>
      <c r="R90" s="25"/>
      <c r="S90" s="25"/>
      <c r="T90" s="25"/>
      <c r="U90" s="25"/>
      <c r="V90" s="25"/>
      <c r="W90" s="25"/>
      <c r="X90" s="25"/>
      <c r="Y90" s="48"/>
      <c r="Z90" s="24"/>
    </row>
    <row r="91" spans="1:27" ht="27" hidden="1" customHeight="1">
      <c r="A91" s="24"/>
      <c r="B91" s="24"/>
      <c r="C91" s="26"/>
      <c r="D91" s="26"/>
      <c r="E91" s="26"/>
      <c r="F91" s="26"/>
      <c r="G91" s="26"/>
      <c r="H91" s="26"/>
      <c r="I91" s="26"/>
      <c r="J91" s="26"/>
      <c r="K91" s="26"/>
      <c r="L91" s="26"/>
      <c r="M91" s="26"/>
      <c r="N91" s="26"/>
      <c r="O91" s="26"/>
      <c r="P91" s="26"/>
      <c r="Q91" s="26"/>
      <c r="R91" s="26"/>
      <c r="S91" s="26"/>
      <c r="T91" s="26"/>
      <c r="U91" s="26"/>
      <c r="V91" s="26"/>
      <c r="W91" s="26"/>
      <c r="X91" s="26"/>
      <c r="Y91" s="48"/>
      <c r="Z91" s="24"/>
    </row>
    <row r="92" spans="1:27" ht="15" hidden="1" customHeight="1">
      <c r="A92" s="24"/>
      <c r="B92" s="24"/>
      <c r="C92" s="26"/>
      <c r="D92" s="26"/>
      <c r="E92" s="26"/>
      <c r="F92" s="26"/>
      <c r="G92" s="26"/>
      <c r="H92" s="26"/>
      <c r="I92" s="26"/>
      <c r="J92" s="26"/>
      <c r="K92" s="26"/>
      <c r="L92" s="26"/>
      <c r="M92" s="26"/>
      <c r="N92" s="26"/>
      <c r="O92" s="26"/>
      <c r="P92" s="26"/>
      <c r="Q92" s="26"/>
      <c r="R92" s="26"/>
      <c r="S92" s="26"/>
      <c r="T92" s="26"/>
      <c r="U92" s="26"/>
      <c r="V92" s="26"/>
      <c r="W92" s="26"/>
      <c r="X92" s="26"/>
      <c r="Y92" s="48"/>
      <c r="Z92" s="24"/>
    </row>
    <row r="93" spans="1:27" ht="25.5" hidden="1" customHeight="1">
      <c r="A93" s="24"/>
      <c r="B93" s="24"/>
      <c r="C93" s="26"/>
      <c r="D93" s="25"/>
      <c r="E93" s="660" t="s">
        <v>183</v>
      </c>
      <c r="F93" s="660"/>
      <c r="G93" s="660"/>
      <c r="H93" s="660"/>
      <c r="I93" s="660"/>
      <c r="J93" s="660"/>
      <c r="K93" s="660"/>
      <c r="L93" s="660"/>
      <c r="M93" s="660"/>
      <c r="N93" s="660"/>
      <c r="O93" s="660"/>
      <c r="P93" s="660"/>
      <c r="Q93" s="660"/>
      <c r="R93" s="660"/>
      <c r="S93" s="660"/>
      <c r="T93" s="660"/>
      <c r="U93" s="660"/>
      <c r="V93" s="660"/>
      <c r="W93" s="660"/>
      <c r="X93" s="660"/>
      <c r="Y93" s="48"/>
      <c r="Z93" s="24"/>
    </row>
    <row r="94" spans="1:27" ht="15" hidden="1" customHeight="1">
      <c r="A94" s="24"/>
      <c r="B94" s="24"/>
      <c r="C94" s="26"/>
      <c r="D94" s="25"/>
      <c r="E94" s="25"/>
      <c r="F94" s="25"/>
      <c r="G94" s="25"/>
      <c r="H94" s="35"/>
      <c r="I94" s="35"/>
      <c r="J94" s="35"/>
      <c r="K94" s="35"/>
      <c r="L94" s="35"/>
      <c r="M94" s="35"/>
      <c r="N94" s="35"/>
      <c r="O94" s="36"/>
      <c r="P94" s="36"/>
      <c r="Q94" s="36"/>
      <c r="R94" s="36"/>
      <c r="S94" s="36"/>
      <c r="T94" s="36"/>
      <c r="U94" s="25"/>
      <c r="V94" s="25"/>
      <c r="W94" s="25"/>
      <c r="X94" s="25"/>
      <c r="Y94" s="48"/>
      <c r="Z94" s="24"/>
    </row>
    <row r="95" spans="1:27" ht="15" hidden="1" customHeight="1">
      <c r="A95" s="24"/>
      <c r="B95" s="24"/>
      <c r="C95" s="26"/>
      <c r="D95" s="25"/>
      <c r="E95" s="37"/>
      <c r="F95" s="659" t="s">
        <v>184</v>
      </c>
      <c r="G95" s="659"/>
      <c r="H95" s="659"/>
      <c r="I95" s="659"/>
      <c r="J95" s="659"/>
      <c r="K95" s="659"/>
      <c r="L95" s="659"/>
      <c r="M95" s="659"/>
      <c r="N95" s="659"/>
      <c r="O95" s="659"/>
      <c r="P95" s="659"/>
      <c r="Q95" s="659"/>
      <c r="R95" s="659"/>
      <c r="S95" s="659"/>
      <c r="T95" s="36"/>
      <c r="U95" s="25"/>
      <c r="V95" s="25"/>
      <c r="W95" s="25"/>
      <c r="X95" s="25"/>
      <c r="Y95" s="48"/>
      <c r="Z95" s="24"/>
      <c r="AA95" s="18" t="s">
        <v>185</v>
      </c>
    </row>
    <row r="96" spans="1:27" ht="15" hidden="1" customHeight="1">
      <c r="A96" s="24"/>
      <c r="B96" s="24"/>
      <c r="C96" s="26"/>
      <c r="D96" s="25"/>
      <c r="E96" s="25"/>
      <c r="F96" s="25"/>
      <c r="G96" s="25"/>
      <c r="H96" s="35"/>
      <c r="I96" s="35"/>
      <c r="J96" s="35"/>
      <c r="K96" s="35"/>
      <c r="L96" s="35"/>
      <c r="M96" s="35"/>
      <c r="N96" s="35"/>
      <c r="O96" s="36"/>
      <c r="P96" s="36"/>
      <c r="Q96" s="36"/>
      <c r="R96" s="36"/>
      <c r="S96" s="36"/>
      <c r="T96" s="36"/>
      <c r="U96" s="25"/>
      <c r="V96" s="25"/>
      <c r="W96" s="25"/>
      <c r="X96" s="25"/>
      <c r="Y96" s="48"/>
      <c r="Z96" s="24"/>
    </row>
    <row r="97" spans="1:26" ht="15" hidden="1" customHeight="1">
      <c r="A97" s="24"/>
      <c r="B97" s="24"/>
      <c r="C97" s="26"/>
      <c r="D97" s="25"/>
      <c r="E97" s="25"/>
      <c r="F97" s="659" t="s">
        <v>186</v>
      </c>
      <c r="G97" s="659"/>
      <c r="H97" s="659"/>
      <c r="I97" s="659"/>
      <c r="J97" s="659"/>
      <c r="K97" s="659"/>
      <c r="L97" s="659"/>
      <c r="M97" s="659"/>
      <c r="N97" s="659"/>
      <c r="O97" s="659"/>
      <c r="P97" s="659"/>
      <c r="Q97" s="659"/>
      <c r="R97" s="659"/>
      <c r="S97" s="659"/>
      <c r="T97" s="659"/>
      <c r="U97" s="659"/>
      <c r="V97" s="659"/>
      <c r="W97" s="659"/>
      <c r="X97" s="659"/>
      <c r="Y97" s="48"/>
      <c r="Z97" s="24"/>
    </row>
    <row r="98" spans="1:26" ht="15" hidden="1" customHeight="1">
      <c r="A98" s="24"/>
      <c r="B98" s="24"/>
      <c r="C98" s="26"/>
      <c r="D98" s="25"/>
      <c r="E98" s="25"/>
      <c r="F98" s="25"/>
      <c r="G98" s="25"/>
      <c r="H98" s="25"/>
      <c r="I98" s="25"/>
      <c r="J98" s="25"/>
      <c r="K98" s="25"/>
      <c r="L98" s="25"/>
      <c r="M98" s="25"/>
      <c r="N98" s="25"/>
      <c r="O98" s="25"/>
      <c r="P98" s="25"/>
      <c r="Q98" s="25"/>
      <c r="R98" s="25"/>
      <c r="S98" s="25"/>
      <c r="T98" s="25"/>
      <c r="U98" s="25"/>
      <c r="V98" s="25"/>
      <c r="W98" s="25"/>
      <c r="X98" s="25"/>
      <c r="Y98" s="48"/>
      <c r="Z98" s="24"/>
    </row>
    <row r="99" spans="1:26" ht="15" hidden="1" customHeight="1">
      <c r="A99" s="24"/>
      <c r="B99" s="24"/>
      <c r="C99" s="26"/>
      <c r="D99" s="25"/>
      <c r="E99" s="25"/>
      <c r="F99" s="25"/>
      <c r="G99" s="25"/>
      <c r="H99" s="25"/>
      <c r="I99" s="25"/>
      <c r="J99" s="25"/>
      <c r="K99" s="25"/>
      <c r="L99" s="25"/>
      <c r="M99" s="25"/>
      <c r="N99" s="25"/>
      <c r="O99" s="25"/>
      <c r="P99" s="25"/>
      <c r="Q99" s="25"/>
      <c r="R99" s="25"/>
      <c r="S99" s="25"/>
      <c r="T99" s="25"/>
      <c r="U99" s="25"/>
      <c r="V99" s="25"/>
      <c r="W99" s="25"/>
      <c r="X99" s="25"/>
      <c r="Y99" s="48"/>
      <c r="Z99" s="24"/>
    </row>
    <row r="100" spans="1:26" ht="15" hidden="1" customHeight="1">
      <c r="A100" s="24"/>
      <c r="B100" s="24"/>
      <c r="C100" s="26"/>
      <c r="D100" s="25"/>
      <c r="E100" s="25"/>
      <c r="F100" s="25"/>
      <c r="G100" s="25"/>
      <c r="H100" s="25"/>
      <c r="I100" s="25"/>
      <c r="J100" s="25"/>
      <c r="K100" s="25"/>
      <c r="L100" s="25"/>
      <c r="M100" s="25"/>
      <c r="N100" s="25"/>
      <c r="O100" s="25"/>
      <c r="P100" s="25"/>
      <c r="Q100" s="25"/>
      <c r="R100" s="25"/>
      <c r="S100" s="25"/>
      <c r="T100" s="25"/>
      <c r="U100" s="25"/>
      <c r="V100" s="25"/>
      <c r="W100" s="25"/>
      <c r="X100" s="25"/>
      <c r="Y100" s="48"/>
      <c r="Z100" s="24"/>
    </row>
    <row r="101" spans="1:26" ht="15" hidden="1" customHeight="1">
      <c r="A101" s="24"/>
      <c r="B101" s="24"/>
      <c r="C101" s="26"/>
      <c r="D101" s="25"/>
      <c r="E101" s="25"/>
      <c r="F101" s="25"/>
      <c r="G101" s="25"/>
      <c r="H101" s="25"/>
      <c r="I101" s="25"/>
      <c r="J101" s="25"/>
      <c r="K101" s="25"/>
      <c r="L101" s="25"/>
      <c r="M101" s="25"/>
      <c r="N101" s="25"/>
      <c r="O101" s="25"/>
      <c r="P101" s="25"/>
      <c r="Q101" s="25"/>
      <c r="R101" s="25"/>
      <c r="S101" s="25"/>
      <c r="T101" s="25"/>
      <c r="U101" s="25"/>
      <c r="V101" s="25"/>
      <c r="W101" s="25"/>
      <c r="X101" s="25"/>
      <c r="Y101" s="48"/>
      <c r="Z101" s="24"/>
    </row>
    <row r="102" spans="1:26" ht="15" hidden="1" customHeight="1">
      <c r="A102" s="24"/>
      <c r="B102" s="24"/>
      <c r="C102" s="26"/>
      <c r="D102" s="25"/>
      <c r="E102" s="25"/>
      <c r="F102" s="25"/>
      <c r="G102" s="25"/>
      <c r="H102" s="25"/>
      <c r="I102" s="25"/>
      <c r="J102" s="25"/>
      <c r="K102" s="25"/>
      <c r="L102" s="25"/>
      <c r="M102" s="25"/>
      <c r="N102" s="25"/>
      <c r="O102" s="25"/>
      <c r="P102" s="25"/>
      <c r="Q102" s="25"/>
      <c r="R102" s="25"/>
      <c r="S102" s="25"/>
      <c r="T102" s="25"/>
      <c r="U102" s="25"/>
      <c r="V102" s="25"/>
      <c r="W102" s="25"/>
      <c r="X102" s="25"/>
      <c r="Y102" s="48"/>
      <c r="Z102" s="24"/>
    </row>
    <row r="103" spans="1:26" ht="15" hidden="1" customHeight="1">
      <c r="A103" s="24"/>
      <c r="B103" s="24"/>
      <c r="C103" s="26"/>
      <c r="D103" s="25"/>
      <c r="E103" s="25"/>
      <c r="F103" s="25"/>
      <c r="G103" s="25"/>
      <c r="H103" s="25"/>
      <c r="I103" s="25"/>
      <c r="J103" s="25"/>
      <c r="K103" s="25"/>
      <c r="L103" s="25"/>
      <c r="M103" s="25"/>
      <c r="N103" s="25"/>
      <c r="O103" s="25"/>
      <c r="P103" s="25"/>
      <c r="Q103" s="25"/>
      <c r="R103" s="25"/>
      <c r="S103" s="25"/>
      <c r="T103" s="25"/>
      <c r="U103" s="25"/>
      <c r="V103" s="25"/>
      <c r="W103" s="25"/>
      <c r="X103" s="25"/>
      <c r="Y103" s="48"/>
      <c r="Z103" s="24"/>
    </row>
    <row r="104" spans="1:26" ht="15" hidden="1" customHeight="1">
      <c r="A104" s="24"/>
      <c r="B104" s="24"/>
      <c r="C104" s="26"/>
      <c r="D104" s="25"/>
      <c r="E104" s="25"/>
      <c r="F104" s="25"/>
      <c r="G104" s="25"/>
      <c r="H104" s="25"/>
      <c r="I104" s="25"/>
      <c r="J104" s="25"/>
      <c r="K104" s="25"/>
      <c r="L104" s="25"/>
      <c r="M104" s="25"/>
      <c r="N104" s="25"/>
      <c r="O104" s="25"/>
      <c r="P104" s="25"/>
      <c r="Q104" s="25"/>
      <c r="R104" s="25"/>
      <c r="S104" s="25"/>
      <c r="T104" s="25"/>
      <c r="U104" s="25"/>
      <c r="V104" s="25"/>
      <c r="W104" s="25"/>
      <c r="X104" s="25"/>
      <c r="Y104" s="48"/>
      <c r="Z104" s="24"/>
    </row>
    <row r="105" spans="1:26" ht="15" hidden="1" customHeight="1">
      <c r="A105" s="24"/>
      <c r="B105" s="24"/>
      <c r="C105" s="26"/>
      <c r="D105" s="25"/>
      <c r="E105" s="25"/>
      <c r="F105" s="25"/>
      <c r="G105" s="25"/>
      <c r="H105" s="25"/>
      <c r="I105" s="25"/>
      <c r="J105" s="25"/>
      <c r="K105" s="25"/>
      <c r="L105" s="25"/>
      <c r="M105" s="25"/>
      <c r="N105" s="25"/>
      <c r="O105" s="25"/>
      <c r="P105" s="25"/>
      <c r="Q105" s="25"/>
      <c r="R105" s="25"/>
      <c r="S105" s="25"/>
      <c r="T105" s="25"/>
      <c r="U105" s="25"/>
      <c r="V105" s="25"/>
      <c r="W105" s="25"/>
      <c r="X105" s="25"/>
      <c r="Y105" s="48"/>
      <c r="Z105" s="24"/>
    </row>
    <row r="106" spans="1:26" ht="36.6" hidden="1" customHeight="1">
      <c r="A106" s="24"/>
      <c r="B106" s="24"/>
      <c r="C106" s="26"/>
      <c r="D106" s="25"/>
      <c r="E106" s="25"/>
      <c r="F106" s="25"/>
      <c r="G106" s="25"/>
      <c r="H106" s="25"/>
      <c r="I106" s="25"/>
      <c r="J106" s="25"/>
      <c r="K106" s="25"/>
      <c r="L106" s="25"/>
      <c r="M106" s="25"/>
      <c r="N106" s="25"/>
      <c r="O106" s="25"/>
      <c r="P106" s="25"/>
      <c r="Q106" s="25"/>
      <c r="R106" s="25"/>
      <c r="S106" s="25"/>
      <c r="T106" s="25"/>
      <c r="U106" s="25"/>
      <c r="V106" s="25"/>
      <c r="W106" s="25"/>
      <c r="X106" s="25"/>
      <c r="Y106" s="48"/>
      <c r="Z106" s="24"/>
    </row>
    <row r="107" spans="1:26" ht="31.5" hidden="1" customHeight="1">
      <c r="A107" s="24"/>
      <c r="B107" s="24"/>
      <c r="C107" s="26"/>
      <c r="D107" s="25"/>
      <c r="E107" s="25"/>
      <c r="F107" s="25"/>
      <c r="G107" s="25"/>
      <c r="H107" s="25"/>
      <c r="I107" s="25"/>
      <c r="J107" s="25"/>
      <c r="K107" s="25"/>
      <c r="L107" s="25"/>
      <c r="M107" s="25"/>
      <c r="N107" s="25"/>
      <c r="O107" s="25"/>
      <c r="P107" s="25"/>
      <c r="Q107" s="25"/>
      <c r="R107" s="25"/>
      <c r="S107" s="25"/>
      <c r="T107" s="25"/>
      <c r="U107" s="25"/>
      <c r="V107" s="25"/>
      <c r="W107" s="25"/>
      <c r="X107" s="25"/>
      <c r="Y107" s="48"/>
      <c r="Z107" s="24"/>
    </row>
    <row r="108" spans="1:26" ht="17.25" customHeight="1">
      <c r="A108" s="24"/>
      <c r="B108" s="24"/>
      <c r="C108" s="26"/>
      <c r="D108" s="26"/>
      <c r="E108" s="26"/>
      <c r="F108" s="26"/>
      <c r="G108" s="26"/>
      <c r="H108" s="26"/>
      <c r="I108" s="26"/>
      <c r="J108" s="26"/>
      <c r="K108" s="26"/>
      <c r="L108" s="26"/>
      <c r="M108" s="26"/>
      <c r="N108" s="26"/>
      <c r="O108" s="26"/>
      <c r="P108" s="26"/>
      <c r="Q108" s="26"/>
      <c r="R108" s="26"/>
      <c r="S108" s="26"/>
      <c r="T108" s="26"/>
      <c r="U108" s="26"/>
      <c r="V108" s="26"/>
      <c r="W108" s="26"/>
      <c r="X108" s="26"/>
      <c r="Y108" s="48"/>
      <c r="Z108" s="24"/>
    </row>
    <row r="109" spans="1:26">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51"/>
    </row>
  </sheetData>
  <sheetProtection formatColumns="0" formatRows="0" autoFilter="0"/>
  <dataConsolidate/>
  <mergeCells count="32">
    <mergeCell ref="E70:Y75"/>
    <mergeCell ref="F22:M22"/>
    <mergeCell ref="P22:X22"/>
    <mergeCell ref="B2:G2"/>
    <mergeCell ref="B3:C3"/>
    <mergeCell ref="B5:Y5"/>
    <mergeCell ref="E7:X13"/>
    <mergeCell ref="E14:X19"/>
    <mergeCell ref="F21:M21"/>
    <mergeCell ref="P21:X21"/>
    <mergeCell ref="E35:X39"/>
    <mergeCell ref="E40:X40"/>
    <mergeCell ref="E58:G58"/>
    <mergeCell ref="H58:X58"/>
    <mergeCell ref="E41:X45"/>
    <mergeCell ref="E46:X57"/>
    <mergeCell ref="E81:P81"/>
    <mergeCell ref="Q81:W81"/>
    <mergeCell ref="E59:X59"/>
    <mergeCell ref="F97:X97"/>
    <mergeCell ref="E93:X93"/>
    <mergeCell ref="F95:S95"/>
    <mergeCell ref="E77:V77"/>
    <mergeCell ref="E78:K78"/>
    <mergeCell ref="L78:W78"/>
    <mergeCell ref="H61:X61"/>
    <mergeCell ref="E76:G76"/>
    <mergeCell ref="E79:K79"/>
    <mergeCell ref="L79:W79"/>
    <mergeCell ref="E60:G60"/>
    <mergeCell ref="H60:X60"/>
    <mergeCell ref="H76:X76"/>
  </mergeCells>
  <phoneticPr fontId="31" type="noConversion"/>
  <hyperlinks>
    <hyperlink ref="E59:X59" location="Инструкция!E59" tooltip="http://support.eias.ru/index.php?a=add&amp;catid=5" display="Обратиться в службу поддержки"/>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58"/>
  <sheetViews>
    <sheetView showGridLines="0" zoomScaleNormal="100" workbookViewId="0"/>
  </sheetViews>
  <sheetFormatPr defaultRowHeight="11.25"/>
  <cols>
    <col min="1" max="1" width="30.7109375" style="41" customWidth="1"/>
    <col min="2" max="2" width="80.7109375" style="41" customWidth="1"/>
    <col min="3" max="3" width="30.7109375" style="41" customWidth="1"/>
    <col min="4" max="16384" width="9.140625" style="40"/>
  </cols>
  <sheetData>
    <row r="1" spans="1:4" ht="24" customHeight="1" thickBot="1">
      <c r="A1" s="38" t="s">
        <v>187</v>
      </c>
      <c r="B1" s="38" t="s">
        <v>188</v>
      </c>
      <c r="C1" s="38" t="s">
        <v>163</v>
      </c>
      <c r="D1" s="39"/>
    </row>
    <row r="2" spans="1:4" ht="12" thickTop="1"/>
    <row r="3" spans="1:4">
      <c r="A3" s="653">
        <v>45132.356296296297</v>
      </c>
      <c r="B3" s="41" t="s">
        <v>1510</v>
      </c>
      <c r="C3" s="41" t="s">
        <v>1511</v>
      </c>
    </row>
    <row r="4" spans="1:4">
      <c r="A4" s="653">
        <v>45132.35633101852</v>
      </c>
      <c r="B4" s="41" t="s">
        <v>1512</v>
      </c>
      <c r="C4" s="41" t="s">
        <v>1511</v>
      </c>
    </row>
    <row r="5" spans="1:4">
      <c r="A5" s="653">
        <v>45132.358472222222</v>
      </c>
      <c r="B5" s="41" t="s">
        <v>1510</v>
      </c>
      <c r="C5" s="41" t="s">
        <v>1511</v>
      </c>
    </row>
    <row r="6" spans="1:4">
      <c r="A6" s="653">
        <v>45132.358495370368</v>
      </c>
      <c r="B6" s="41" t="s">
        <v>1512</v>
      </c>
      <c r="C6" s="41" t="s">
        <v>1511</v>
      </c>
    </row>
    <row r="7" spans="1:4">
      <c r="A7" s="653">
        <v>45132.464467592596</v>
      </c>
      <c r="B7" s="41" t="s">
        <v>1510</v>
      </c>
      <c r="C7" s="41" t="s">
        <v>1511</v>
      </c>
    </row>
    <row r="8" spans="1:4">
      <c r="A8" s="653">
        <v>45132.464502314811</v>
      </c>
      <c r="B8" s="41" t="s">
        <v>1512</v>
      </c>
      <c r="C8" s="41" t="s">
        <v>1511</v>
      </c>
    </row>
    <row r="9" spans="1:4">
      <c r="A9" s="653">
        <v>45132.467627314814</v>
      </c>
      <c r="B9" s="41" t="s">
        <v>1510</v>
      </c>
      <c r="C9" s="41" t="s">
        <v>1511</v>
      </c>
    </row>
    <row r="10" spans="1:4">
      <c r="A10" s="653">
        <v>45132.467638888891</v>
      </c>
      <c r="B10" s="41" t="s">
        <v>1512</v>
      </c>
      <c r="C10" s="41" t="s">
        <v>1511</v>
      </c>
    </row>
    <row r="11" spans="1:4">
      <c r="A11" s="653">
        <v>45132.48096064815</v>
      </c>
      <c r="B11" s="41" t="s">
        <v>1510</v>
      </c>
      <c r="C11" s="41" t="s">
        <v>1511</v>
      </c>
    </row>
    <row r="12" spans="1:4">
      <c r="A12" s="653">
        <v>45132.481006944443</v>
      </c>
      <c r="B12" s="41" t="s">
        <v>1512</v>
      </c>
      <c r="C12" s="41" t="s">
        <v>1511</v>
      </c>
    </row>
    <row r="13" spans="1:4">
      <c r="A13" s="653">
        <v>45132.636724537035</v>
      </c>
      <c r="B13" s="41" t="s">
        <v>1510</v>
      </c>
      <c r="C13" s="41" t="s">
        <v>1511</v>
      </c>
    </row>
    <row r="14" spans="1:4">
      <c r="A14" s="653">
        <v>45132.636747685188</v>
      </c>
      <c r="B14" s="41" t="s">
        <v>1512</v>
      </c>
      <c r="C14" s="41" t="s">
        <v>1511</v>
      </c>
    </row>
    <row r="15" spans="1:4">
      <c r="A15" s="653">
        <v>45133.349270833336</v>
      </c>
      <c r="B15" s="41" t="s">
        <v>1510</v>
      </c>
      <c r="C15" s="41" t="s">
        <v>1511</v>
      </c>
    </row>
    <row r="16" spans="1:4">
      <c r="A16" s="653">
        <v>45133.349305555559</v>
      </c>
      <c r="B16" s="41" t="s">
        <v>1512</v>
      </c>
      <c r="C16" s="41" t="s">
        <v>1511</v>
      </c>
    </row>
    <row r="17" spans="1:3">
      <c r="A17" s="653">
        <v>45134.383020833331</v>
      </c>
      <c r="B17" s="41" t="s">
        <v>1510</v>
      </c>
      <c r="C17" s="41" t="s">
        <v>1511</v>
      </c>
    </row>
    <row r="18" spans="1:3">
      <c r="A18" s="653">
        <v>45134.383055555554</v>
      </c>
      <c r="B18" s="41" t="s">
        <v>1512</v>
      </c>
      <c r="C18" s="41" t="s">
        <v>1511</v>
      </c>
    </row>
    <row r="19" spans="1:3">
      <c r="A19" s="653">
        <v>45135.497488425928</v>
      </c>
      <c r="B19" s="41" t="s">
        <v>1510</v>
      </c>
      <c r="C19" s="41" t="s">
        <v>1511</v>
      </c>
    </row>
    <row r="20" spans="1:3">
      <c r="A20" s="653">
        <v>45135.497511574074</v>
      </c>
      <c r="B20" s="41" t="s">
        <v>1512</v>
      </c>
      <c r="C20" s="41" t="s">
        <v>1511</v>
      </c>
    </row>
    <row r="21" spans="1:3">
      <c r="A21" s="653">
        <v>45138.39335648148</v>
      </c>
      <c r="B21" s="41" t="s">
        <v>1510</v>
      </c>
      <c r="C21" s="41" t="s">
        <v>1511</v>
      </c>
    </row>
    <row r="22" spans="1:3">
      <c r="A22" s="653">
        <v>45138.39340277778</v>
      </c>
      <c r="B22" s="41" t="s">
        <v>1512</v>
      </c>
      <c r="C22" s="41" t="s">
        <v>1511</v>
      </c>
    </row>
    <row r="23" spans="1:3">
      <c r="A23" s="653">
        <v>45140.354467592595</v>
      </c>
      <c r="B23" s="41" t="s">
        <v>1510</v>
      </c>
      <c r="C23" s="41" t="s">
        <v>1511</v>
      </c>
    </row>
    <row r="24" spans="1:3">
      <c r="A24" s="653">
        <v>45140.354502314818</v>
      </c>
      <c r="B24" s="41" t="s">
        <v>1512</v>
      </c>
      <c r="C24" s="41" t="s">
        <v>1511</v>
      </c>
    </row>
    <row r="25" spans="1:3">
      <c r="A25" s="653">
        <v>45145.422418981485</v>
      </c>
      <c r="B25" s="41" t="s">
        <v>1510</v>
      </c>
      <c r="C25" s="41" t="s">
        <v>1511</v>
      </c>
    </row>
    <row r="26" spans="1:3">
      <c r="A26" s="653">
        <v>45145.422453703701</v>
      </c>
      <c r="B26" s="41" t="s">
        <v>1512</v>
      </c>
      <c r="C26" s="41" t="s">
        <v>1511</v>
      </c>
    </row>
    <row r="27" spans="1:3">
      <c r="A27" s="653">
        <v>45148.392557870371</v>
      </c>
      <c r="B27" s="41" t="s">
        <v>1510</v>
      </c>
      <c r="C27" s="41" t="s">
        <v>1511</v>
      </c>
    </row>
    <row r="28" spans="1:3">
      <c r="A28" s="653">
        <v>45148.392592592594</v>
      </c>
      <c r="B28" s="41" t="s">
        <v>1512</v>
      </c>
      <c r="C28" s="41" t="s">
        <v>1511</v>
      </c>
    </row>
    <row r="29" spans="1:3">
      <c r="A29" s="653">
        <v>45148.547696759262</v>
      </c>
      <c r="B29" s="41" t="s">
        <v>1510</v>
      </c>
      <c r="C29" s="41" t="s">
        <v>1511</v>
      </c>
    </row>
    <row r="30" spans="1:3">
      <c r="A30" s="653">
        <v>45148.547719907408</v>
      </c>
      <c r="B30" s="41" t="s">
        <v>1512</v>
      </c>
      <c r="C30" s="41" t="s">
        <v>1511</v>
      </c>
    </row>
    <row r="31" spans="1:3">
      <c r="A31" s="653">
        <v>45149.589421296296</v>
      </c>
      <c r="B31" s="41" t="s">
        <v>1510</v>
      </c>
      <c r="C31" s="41" t="s">
        <v>1511</v>
      </c>
    </row>
    <row r="32" spans="1:3">
      <c r="A32" s="653">
        <v>45149.589456018519</v>
      </c>
      <c r="B32" s="41" t="s">
        <v>1512</v>
      </c>
      <c r="C32" s="41" t="s">
        <v>1511</v>
      </c>
    </row>
    <row r="33" spans="1:3">
      <c r="A33" s="653">
        <v>45149.841666666667</v>
      </c>
      <c r="B33" s="41" t="s">
        <v>1510</v>
      </c>
      <c r="C33" s="41" t="s">
        <v>1511</v>
      </c>
    </row>
    <row r="34" spans="1:3">
      <c r="A34" s="653">
        <v>45149.84170138889</v>
      </c>
      <c r="B34" s="41" t="s">
        <v>1512</v>
      </c>
      <c r="C34" s="41" t="s">
        <v>1511</v>
      </c>
    </row>
    <row r="35" spans="1:3">
      <c r="A35" s="653">
        <v>45153.342013888891</v>
      </c>
      <c r="B35" s="41" t="s">
        <v>1510</v>
      </c>
      <c r="C35" s="41" t="s">
        <v>1511</v>
      </c>
    </row>
    <row r="36" spans="1:3">
      <c r="A36" s="653">
        <v>45153.342048611114</v>
      </c>
      <c r="B36" s="41" t="s">
        <v>1512</v>
      </c>
      <c r="C36" s="41" t="s">
        <v>1511</v>
      </c>
    </row>
    <row r="37" spans="1:3">
      <c r="A37" s="653">
        <v>45153.463321759256</v>
      </c>
      <c r="B37" s="41" t="s">
        <v>1510</v>
      </c>
      <c r="C37" s="41" t="s">
        <v>1511</v>
      </c>
    </row>
    <row r="38" spans="1:3">
      <c r="A38" s="653">
        <v>45153.463379629633</v>
      </c>
      <c r="B38" s="41" t="s">
        <v>1512</v>
      </c>
      <c r="C38" s="41" t="s">
        <v>1511</v>
      </c>
    </row>
    <row r="39" spans="1:3">
      <c r="A39" s="653">
        <v>45154.499236111114</v>
      </c>
      <c r="B39" s="41" t="s">
        <v>1510</v>
      </c>
      <c r="C39" s="41" t="s">
        <v>1511</v>
      </c>
    </row>
    <row r="40" spans="1:3">
      <c r="A40" s="653">
        <v>45154.499282407407</v>
      </c>
      <c r="B40" s="41" t="s">
        <v>1512</v>
      </c>
      <c r="C40" s="41" t="s">
        <v>1511</v>
      </c>
    </row>
    <row r="41" spans="1:3">
      <c r="A41" s="653">
        <v>45155.340833333335</v>
      </c>
      <c r="B41" s="41" t="s">
        <v>1510</v>
      </c>
      <c r="C41" s="41" t="s">
        <v>1511</v>
      </c>
    </row>
    <row r="42" spans="1:3">
      <c r="A42" s="653">
        <v>45155.340879629628</v>
      </c>
      <c r="B42" s="41" t="s">
        <v>1512</v>
      </c>
      <c r="C42" s="41" t="s">
        <v>1511</v>
      </c>
    </row>
    <row r="43" spans="1:3">
      <c r="A43" s="653">
        <v>45156.336354166669</v>
      </c>
      <c r="B43" s="41" t="s">
        <v>1510</v>
      </c>
      <c r="C43" s="41" t="s">
        <v>1511</v>
      </c>
    </row>
    <row r="44" spans="1:3">
      <c r="A44" s="653">
        <v>45156.336412037039</v>
      </c>
      <c r="B44" s="41" t="s">
        <v>1512</v>
      </c>
      <c r="C44" s="41" t="s">
        <v>1511</v>
      </c>
    </row>
    <row r="45" spans="1:3">
      <c r="A45" s="653">
        <v>45159.389826388891</v>
      </c>
      <c r="B45" s="41" t="s">
        <v>1510</v>
      </c>
      <c r="C45" s="41" t="s">
        <v>1511</v>
      </c>
    </row>
    <row r="46" spans="1:3">
      <c r="A46" s="653">
        <v>45159.389872685184</v>
      </c>
      <c r="B46" s="41" t="s">
        <v>1512</v>
      </c>
      <c r="C46" s="41" t="s">
        <v>1511</v>
      </c>
    </row>
    <row r="47" spans="1:3">
      <c r="A47" s="653">
        <v>45160.34474537037</v>
      </c>
      <c r="B47" s="41" t="s">
        <v>1510</v>
      </c>
      <c r="C47" s="41" t="s">
        <v>1511</v>
      </c>
    </row>
    <row r="48" spans="1:3">
      <c r="A48" s="653">
        <v>45160.344780092593</v>
      </c>
      <c r="B48" s="41" t="s">
        <v>1512</v>
      </c>
      <c r="C48" s="41" t="s">
        <v>1511</v>
      </c>
    </row>
    <row r="49" spans="1:3">
      <c r="A49" s="653">
        <v>45162.33792824074</v>
      </c>
      <c r="B49" s="41" t="s">
        <v>1510</v>
      </c>
      <c r="C49" s="41" t="s">
        <v>1511</v>
      </c>
    </row>
    <row r="50" spans="1:3">
      <c r="A50" s="653">
        <v>45162.337962962964</v>
      </c>
      <c r="B50" s="41" t="s">
        <v>1512</v>
      </c>
      <c r="C50" s="41" t="s">
        <v>1511</v>
      </c>
    </row>
    <row r="51" spans="1:3">
      <c r="A51" s="653">
        <v>45163.398009259261</v>
      </c>
      <c r="B51" s="41" t="s">
        <v>1510</v>
      </c>
      <c r="C51" s="41" t="s">
        <v>1511</v>
      </c>
    </row>
    <row r="52" spans="1:3">
      <c r="A52" s="653">
        <v>45163.398055555554</v>
      </c>
      <c r="B52" s="41" t="s">
        <v>1512</v>
      </c>
      <c r="C52" s="41" t="s">
        <v>1511</v>
      </c>
    </row>
    <row r="53" spans="1:3">
      <c r="A53" s="653">
        <v>45166.611064814817</v>
      </c>
      <c r="B53" s="41" t="s">
        <v>1510</v>
      </c>
      <c r="C53" s="41" t="s">
        <v>1511</v>
      </c>
    </row>
    <row r="54" spans="1:3">
      <c r="A54" s="653">
        <v>45166.61109953704</v>
      </c>
      <c r="B54" s="41" t="s">
        <v>1512</v>
      </c>
      <c r="C54" s="41" t="s">
        <v>1511</v>
      </c>
    </row>
    <row r="55" spans="1:3">
      <c r="A55" s="653">
        <v>45169.550057870372</v>
      </c>
      <c r="B55" s="41" t="s">
        <v>1510</v>
      </c>
      <c r="C55" s="41" t="s">
        <v>1511</v>
      </c>
    </row>
    <row r="56" spans="1:3">
      <c r="A56" s="653">
        <v>45169.550092592595</v>
      </c>
      <c r="B56" s="41" t="s">
        <v>1512</v>
      </c>
      <c r="C56" s="41" t="s">
        <v>1511</v>
      </c>
    </row>
    <row r="57" spans="1:3">
      <c r="A57" s="653">
        <v>45182.332627314812</v>
      </c>
      <c r="B57" s="41" t="s">
        <v>1510</v>
      </c>
      <c r="C57" s="41" t="s">
        <v>1511</v>
      </c>
    </row>
    <row r="58" spans="1:3">
      <c r="A58" s="653">
        <v>45182.332800925928</v>
      </c>
      <c r="B58" s="41" t="s">
        <v>1512</v>
      </c>
      <c r="C58" s="41" t="s">
        <v>1511</v>
      </c>
    </row>
    <row r="59" spans="1:3">
      <c r="A59" s="653">
        <v>45188.478495370371</v>
      </c>
      <c r="B59" s="41" t="s">
        <v>1510</v>
      </c>
      <c r="C59" s="41" t="s">
        <v>1511</v>
      </c>
    </row>
    <row r="60" spans="1:3">
      <c r="A60" s="653">
        <v>45188.478530092594</v>
      </c>
      <c r="B60" s="41" t="s">
        <v>1512</v>
      </c>
      <c r="C60" s="41" t="s">
        <v>1511</v>
      </c>
    </row>
    <row r="61" spans="1:3">
      <c r="A61" s="653">
        <v>45189.426076388889</v>
      </c>
      <c r="B61" s="41" t="s">
        <v>1510</v>
      </c>
      <c r="C61" s="41" t="s">
        <v>1511</v>
      </c>
    </row>
    <row r="62" spans="1:3">
      <c r="A62" s="653">
        <v>45189.426099537035</v>
      </c>
      <c r="B62" s="41" t="s">
        <v>1512</v>
      </c>
      <c r="C62" s="41" t="s">
        <v>1511</v>
      </c>
    </row>
    <row r="63" spans="1:3">
      <c r="A63" s="653">
        <v>45189.584432870368</v>
      </c>
      <c r="B63" s="41" t="s">
        <v>1510</v>
      </c>
      <c r="C63" s="41" t="s">
        <v>1511</v>
      </c>
    </row>
    <row r="64" spans="1:3">
      <c r="A64" s="653">
        <v>45189.584467592591</v>
      </c>
      <c r="B64" s="41" t="s">
        <v>1512</v>
      </c>
      <c r="C64" s="41" t="s">
        <v>1511</v>
      </c>
    </row>
    <row r="65" spans="1:3">
      <c r="A65" s="653">
        <v>45189.623194444444</v>
      </c>
      <c r="B65" s="41" t="s">
        <v>1510</v>
      </c>
      <c r="C65" s="41" t="s">
        <v>1511</v>
      </c>
    </row>
    <row r="66" spans="1:3">
      <c r="A66" s="653">
        <v>45189.623217592591</v>
      </c>
      <c r="B66" s="41" t="s">
        <v>1512</v>
      </c>
      <c r="C66" s="41" t="s">
        <v>1511</v>
      </c>
    </row>
    <row r="67" spans="1:3">
      <c r="A67" s="653">
        <v>45210.400972222225</v>
      </c>
      <c r="B67" s="41" t="s">
        <v>1510</v>
      </c>
      <c r="C67" s="41" t="s">
        <v>1511</v>
      </c>
    </row>
    <row r="68" spans="1:3">
      <c r="A68" s="653">
        <v>45210.401018518518</v>
      </c>
      <c r="B68" s="41" t="s">
        <v>1512</v>
      </c>
      <c r="C68" s="41" t="s">
        <v>1511</v>
      </c>
    </row>
    <row r="69" spans="1:3">
      <c r="A69" s="653">
        <v>45211.336261574077</v>
      </c>
      <c r="B69" s="41" t="s">
        <v>1510</v>
      </c>
      <c r="C69" s="41" t="s">
        <v>1511</v>
      </c>
    </row>
    <row r="70" spans="1:3">
      <c r="A70" s="653">
        <v>45211.336296296293</v>
      </c>
      <c r="B70" s="41" t="s">
        <v>1512</v>
      </c>
      <c r="C70" s="41" t="s">
        <v>1511</v>
      </c>
    </row>
    <row r="71" spans="1:3">
      <c r="A71" s="653">
        <v>45212.340590277781</v>
      </c>
      <c r="B71" s="41" t="s">
        <v>1510</v>
      </c>
      <c r="C71" s="41" t="s">
        <v>1511</v>
      </c>
    </row>
    <row r="72" spans="1:3">
      <c r="A72" s="653">
        <v>45212.340624999997</v>
      </c>
      <c r="B72" s="41" t="s">
        <v>1512</v>
      </c>
      <c r="C72" s="41" t="s">
        <v>1511</v>
      </c>
    </row>
    <row r="73" spans="1:3">
      <c r="A73" s="653">
        <v>45215.4455787037</v>
      </c>
      <c r="B73" s="41" t="s">
        <v>1510</v>
      </c>
      <c r="C73" s="41" t="s">
        <v>1511</v>
      </c>
    </row>
    <row r="74" spans="1:3">
      <c r="A74" s="653">
        <v>45215.445613425924</v>
      </c>
      <c r="B74" s="41" t="s">
        <v>1512</v>
      </c>
      <c r="C74" s="41" t="s">
        <v>1511</v>
      </c>
    </row>
    <row r="75" spans="1:3">
      <c r="A75" s="653">
        <v>45216.384340277778</v>
      </c>
      <c r="B75" s="41" t="s">
        <v>1510</v>
      </c>
      <c r="C75" s="41" t="s">
        <v>1511</v>
      </c>
    </row>
    <row r="76" spans="1:3">
      <c r="A76" s="653">
        <v>45216.384363425925</v>
      </c>
      <c r="B76" s="41" t="s">
        <v>1512</v>
      </c>
      <c r="C76" s="41" t="s">
        <v>1511</v>
      </c>
    </row>
    <row r="77" spans="1:3">
      <c r="A77" s="653">
        <v>45216.449780092589</v>
      </c>
      <c r="B77" s="41" t="s">
        <v>1510</v>
      </c>
      <c r="C77" s="41" t="s">
        <v>1511</v>
      </c>
    </row>
    <row r="78" spans="1:3">
      <c r="A78" s="653">
        <v>45216.449814814812</v>
      </c>
      <c r="B78" s="41" t="s">
        <v>1512</v>
      </c>
      <c r="C78" s="41" t="s">
        <v>1511</v>
      </c>
    </row>
    <row r="79" spans="1:3">
      <c r="A79" s="653">
        <v>45216.481145833335</v>
      </c>
      <c r="B79" s="41" t="s">
        <v>1510</v>
      </c>
      <c r="C79" s="41" t="s">
        <v>1511</v>
      </c>
    </row>
    <row r="80" spans="1:3">
      <c r="A80" s="653">
        <v>45216.481168981481</v>
      </c>
      <c r="B80" s="41" t="s">
        <v>1512</v>
      </c>
      <c r="C80" s="41" t="s">
        <v>1511</v>
      </c>
    </row>
    <row r="81" spans="1:3">
      <c r="A81" s="653">
        <v>45216.481574074074</v>
      </c>
      <c r="B81" s="41" t="s">
        <v>1510</v>
      </c>
      <c r="C81" s="41" t="s">
        <v>1511</v>
      </c>
    </row>
    <row r="82" spans="1:3">
      <c r="A82" s="653">
        <v>45216.48159722222</v>
      </c>
      <c r="B82" s="41" t="s">
        <v>1512</v>
      </c>
      <c r="C82" s="41" t="s">
        <v>1511</v>
      </c>
    </row>
    <row r="83" spans="1:3">
      <c r="A83" s="653">
        <v>45216.556851851848</v>
      </c>
      <c r="B83" s="41" t="s">
        <v>1510</v>
      </c>
      <c r="C83" s="41" t="s">
        <v>1511</v>
      </c>
    </row>
    <row r="84" spans="1:3">
      <c r="A84" s="653">
        <v>45216.556898148148</v>
      </c>
      <c r="B84" s="41" t="s">
        <v>1512</v>
      </c>
      <c r="C84" s="41" t="s">
        <v>1511</v>
      </c>
    </row>
    <row r="85" spans="1:3">
      <c r="A85" s="653">
        <v>45217.376064814816</v>
      </c>
      <c r="B85" s="41" t="s">
        <v>1510</v>
      </c>
      <c r="C85" s="41" t="s">
        <v>1511</v>
      </c>
    </row>
    <row r="86" spans="1:3">
      <c r="A86" s="653">
        <v>45217.376099537039</v>
      </c>
      <c r="B86" s="41" t="s">
        <v>1512</v>
      </c>
      <c r="C86" s="41" t="s">
        <v>1511</v>
      </c>
    </row>
    <row r="87" spans="1:3">
      <c r="A87" s="653">
        <v>45237.406145833331</v>
      </c>
      <c r="B87" s="41" t="s">
        <v>1510</v>
      </c>
      <c r="C87" s="41" t="s">
        <v>1511</v>
      </c>
    </row>
    <row r="88" spans="1:3">
      <c r="A88" s="653">
        <v>45237.406168981484</v>
      </c>
      <c r="B88" s="41" t="s">
        <v>1512</v>
      </c>
      <c r="C88" s="41" t="s">
        <v>1511</v>
      </c>
    </row>
    <row r="89" spans="1:3">
      <c r="A89" s="653">
        <v>45238.340520833335</v>
      </c>
      <c r="B89" s="41" t="s">
        <v>1510</v>
      </c>
      <c r="C89" s="41" t="s">
        <v>1511</v>
      </c>
    </row>
    <row r="90" spans="1:3">
      <c r="A90" s="653">
        <v>45238.406226851854</v>
      </c>
      <c r="B90" s="41" t="s">
        <v>1510</v>
      </c>
      <c r="C90" s="41" t="s">
        <v>1511</v>
      </c>
    </row>
    <row r="91" spans="1:3">
      <c r="A91" s="653">
        <v>45238.406261574077</v>
      </c>
      <c r="B91" s="41" t="s">
        <v>1512</v>
      </c>
      <c r="C91" s="41" t="s">
        <v>1511</v>
      </c>
    </row>
    <row r="92" spans="1:3">
      <c r="A92" s="653">
        <v>45239.36440972222</v>
      </c>
      <c r="B92" s="41" t="s">
        <v>1510</v>
      </c>
      <c r="C92" s="41" t="s">
        <v>1511</v>
      </c>
    </row>
    <row r="93" spans="1:3">
      <c r="A93" s="653">
        <v>45239.364432870374</v>
      </c>
      <c r="B93" s="41" t="s">
        <v>1512</v>
      </c>
      <c r="C93" s="41" t="s">
        <v>1511</v>
      </c>
    </row>
    <row r="94" spans="1:3">
      <c r="A94" s="653">
        <v>45239.389409722222</v>
      </c>
      <c r="B94" s="41" t="s">
        <v>1510</v>
      </c>
      <c r="C94" s="41" t="s">
        <v>1511</v>
      </c>
    </row>
    <row r="95" spans="1:3">
      <c r="A95" s="653">
        <v>45239.389432870368</v>
      </c>
      <c r="B95" s="41" t="s">
        <v>1512</v>
      </c>
      <c r="C95" s="41" t="s">
        <v>1511</v>
      </c>
    </row>
    <row r="96" spans="1:3">
      <c r="A96" s="653">
        <v>45239.408136574071</v>
      </c>
      <c r="B96" s="41" t="s">
        <v>1510</v>
      </c>
      <c r="C96" s="41" t="s">
        <v>1511</v>
      </c>
    </row>
    <row r="97" spans="1:3">
      <c r="A97" s="653">
        <v>45239.408171296294</v>
      </c>
      <c r="B97" s="41" t="s">
        <v>1512</v>
      </c>
      <c r="C97" s="41" t="s">
        <v>1511</v>
      </c>
    </row>
    <row r="98" spans="1:3">
      <c r="A98" s="653">
        <v>45239.455324074072</v>
      </c>
      <c r="B98" s="41" t="s">
        <v>1510</v>
      </c>
      <c r="C98" s="41" t="s">
        <v>1511</v>
      </c>
    </row>
    <row r="99" spans="1:3">
      <c r="A99" s="653">
        <v>45239.455347222225</v>
      </c>
      <c r="B99" s="41" t="s">
        <v>1512</v>
      </c>
      <c r="C99" s="41" t="s">
        <v>1511</v>
      </c>
    </row>
    <row r="100" spans="1:3">
      <c r="A100" s="653">
        <v>45239.460462962961</v>
      </c>
      <c r="B100" s="41" t="s">
        <v>1510</v>
      </c>
      <c r="C100" s="41" t="s">
        <v>1511</v>
      </c>
    </row>
    <row r="101" spans="1:3">
      <c r="A101" s="653">
        <v>45239.460486111115</v>
      </c>
      <c r="B101" s="41" t="s">
        <v>1512</v>
      </c>
      <c r="C101" s="41" t="s">
        <v>1511</v>
      </c>
    </row>
    <row r="102" spans="1:3">
      <c r="A102" s="653">
        <v>45239.578055555554</v>
      </c>
      <c r="B102" s="41" t="s">
        <v>1510</v>
      </c>
      <c r="C102" s="41" t="s">
        <v>1511</v>
      </c>
    </row>
    <row r="103" spans="1:3">
      <c r="A103" s="653">
        <v>45239.578090277777</v>
      </c>
      <c r="B103" s="41" t="s">
        <v>1512</v>
      </c>
      <c r="C103" s="41" t="s">
        <v>1511</v>
      </c>
    </row>
    <row r="104" spans="1:3">
      <c r="A104" s="653">
        <v>45240.362511574072</v>
      </c>
      <c r="B104" s="41" t="s">
        <v>1510</v>
      </c>
      <c r="C104" s="41" t="s">
        <v>1511</v>
      </c>
    </row>
    <row r="105" spans="1:3">
      <c r="A105" s="653">
        <v>45240.362534722219</v>
      </c>
      <c r="B105" s="41" t="s">
        <v>1512</v>
      </c>
      <c r="C105" s="41" t="s">
        <v>1511</v>
      </c>
    </row>
    <row r="106" spans="1:3">
      <c r="A106" s="653">
        <v>45243.343831018516</v>
      </c>
      <c r="B106" s="41" t="s">
        <v>1510</v>
      </c>
      <c r="C106" s="41" t="s">
        <v>1511</v>
      </c>
    </row>
    <row r="107" spans="1:3">
      <c r="A107" s="653">
        <v>45243.343865740739</v>
      </c>
      <c r="B107" s="41" t="s">
        <v>1512</v>
      </c>
      <c r="C107" s="41" t="s">
        <v>1511</v>
      </c>
    </row>
    <row r="108" spans="1:3">
      <c r="A108" s="653">
        <v>45244.381030092591</v>
      </c>
      <c r="B108" s="41" t="s">
        <v>1510</v>
      </c>
      <c r="C108" s="41" t="s">
        <v>1511</v>
      </c>
    </row>
    <row r="109" spans="1:3">
      <c r="A109" s="653">
        <v>45244.381053240744</v>
      </c>
      <c r="B109" s="41" t="s">
        <v>1512</v>
      </c>
      <c r="C109" s="41" t="s">
        <v>1511</v>
      </c>
    </row>
    <row r="110" spans="1:3">
      <c r="A110" s="653">
        <v>45244.394849537035</v>
      </c>
      <c r="B110" s="41" t="s">
        <v>1510</v>
      </c>
      <c r="C110" s="41" t="s">
        <v>1511</v>
      </c>
    </row>
    <row r="111" spans="1:3">
      <c r="A111" s="653">
        <v>45244.394872685189</v>
      </c>
      <c r="B111" s="41" t="s">
        <v>1512</v>
      </c>
      <c r="C111" s="41" t="s">
        <v>1511</v>
      </c>
    </row>
    <row r="112" spans="1:3">
      <c r="A112" s="653">
        <v>45244.548958333333</v>
      </c>
      <c r="B112" s="41" t="s">
        <v>1510</v>
      </c>
      <c r="C112" s="41" t="s">
        <v>1511</v>
      </c>
    </row>
    <row r="113" spans="1:3">
      <c r="A113" s="653">
        <v>45244.548993055556</v>
      </c>
      <c r="B113" s="41" t="s">
        <v>1512</v>
      </c>
      <c r="C113" s="41" t="s">
        <v>1511</v>
      </c>
    </row>
    <row r="114" spans="1:3">
      <c r="A114" s="653">
        <v>45244.589456018519</v>
      </c>
      <c r="B114" s="41" t="s">
        <v>1510</v>
      </c>
      <c r="C114" s="41" t="s">
        <v>1511</v>
      </c>
    </row>
    <row r="115" spans="1:3">
      <c r="A115" s="653">
        <v>45244.589479166665</v>
      </c>
      <c r="B115" s="41" t="s">
        <v>1512</v>
      </c>
      <c r="C115" s="41" t="s">
        <v>1511</v>
      </c>
    </row>
    <row r="116" spans="1:3">
      <c r="A116" s="653">
        <v>45244.596828703703</v>
      </c>
      <c r="B116" s="41" t="s">
        <v>1510</v>
      </c>
      <c r="C116" s="41" t="s">
        <v>1511</v>
      </c>
    </row>
    <row r="117" spans="1:3">
      <c r="A117" s="653">
        <v>45244.596851851849</v>
      </c>
      <c r="B117" s="41" t="s">
        <v>1512</v>
      </c>
      <c r="C117" s="41" t="s">
        <v>1511</v>
      </c>
    </row>
    <row r="118" spans="1:3">
      <c r="A118" s="653">
        <v>45244.605405092596</v>
      </c>
      <c r="B118" s="41" t="s">
        <v>1510</v>
      </c>
      <c r="C118" s="41" t="s">
        <v>1511</v>
      </c>
    </row>
    <row r="119" spans="1:3">
      <c r="A119" s="653">
        <v>45244.605428240742</v>
      </c>
      <c r="B119" s="41" t="s">
        <v>1512</v>
      </c>
      <c r="C119" s="41" t="s">
        <v>1511</v>
      </c>
    </row>
    <row r="120" spans="1:3">
      <c r="A120" s="653">
        <v>45244.632951388892</v>
      </c>
      <c r="B120" s="41" t="s">
        <v>1510</v>
      </c>
      <c r="C120" s="41" t="s">
        <v>1511</v>
      </c>
    </row>
    <row r="121" spans="1:3">
      <c r="A121" s="653">
        <v>45244.632974537039</v>
      </c>
      <c r="B121" s="41" t="s">
        <v>1512</v>
      </c>
      <c r="C121" s="41" t="s">
        <v>1511</v>
      </c>
    </row>
    <row r="122" spans="1:3">
      <c r="A122" s="653">
        <v>45245.479675925926</v>
      </c>
      <c r="B122" s="41" t="s">
        <v>1510</v>
      </c>
      <c r="C122" s="41" t="s">
        <v>1511</v>
      </c>
    </row>
    <row r="123" spans="1:3">
      <c r="A123" s="653">
        <v>45245.479710648149</v>
      </c>
      <c r="B123" s="41" t="s">
        <v>1512</v>
      </c>
      <c r="C123" s="41" t="s">
        <v>1511</v>
      </c>
    </row>
    <row r="124" spans="1:3">
      <c r="A124" s="653">
        <v>45245.64571759259</v>
      </c>
      <c r="B124" s="41" t="s">
        <v>1510</v>
      </c>
      <c r="C124" s="41" t="s">
        <v>1511</v>
      </c>
    </row>
    <row r="125" spans="1:3">
      <c r="A125" s="653">
        <v>45245.645752314813</v>
      </c>
      <c r="B125" s="41" t="s">
        <v>1512</v>
      </c>
      <c r="C125" s="41" t="s">
        <v>1511</v>
      </c>
    </row>
    <row r="126" spans="1:3">
      <c r="A126" s="653">
        <v>45246.348668981482</v>
      </c>
      <c r="B126" s="41" t="s">
        <v>1510</v>
      </c>
      <c r="C126" s="41" t="s">
        <v>1511</v>
      </c>
    </row>
    <row r="127" spans="1:3">
      <c r="A127" s="653">
        <v>45246.348703703705</v>
      </c>
      <c r="B127" s="41" t="s">
        <v>1512</v>
      </c>
      <c r="C127" s="41" t="s">
        <v>1511</v>
      </c>
    </row>
    <row r="128" spans="1:3">
      <c r="A128" s="653">
        <v>45246.631215277775</v>
      </c>
      <c r="B128" s="41" t="s">
        <v>1510</v>
      </c>
      <c r="C128" s="41" t="s">
        <v>1511</v>
      </c>
    </row>
    <row r="129" spans="1:3">
      <c r="A129" s="653">
        <v>45246.631249999999</v>
      </c>
      <c r="B129" s="41" t="s">
        <v>1512</v>
      </c>
      <c r="C129" s="41" t="s">
        <v>1511</v>
      </c>
    </row>
    <row r="130" spans="1:3">
      <c r="A130" s="653">
        <v>45246.645902777775</v>
      </c>
      <c r="B130" s="41" t="s">
        <v>1510</v>
      </c>
      <c r="C130" s="41" t="s">
        <v>1511</v>
      </c>
    </row>
    <row r="131" spans="1:3">
      <c r="A131" s="653">
        <v>45246.645925925928</v>
      </c>
      <c r="B131" s="41" t="s">
        <v>1512</v>
      </c>
      <c r="C131" s="41" t="s">
        <v>1511</v>
      </c>
    </row>
    <row r="132" spans="1:3">
      <c r="A132" s="653">
        <v>45247.370219907411</v>
      </c>
      <c r="B132" s="41" t="s">
        <v>1510</v>
      </c>
      <c r="C132" s="41" t="s">
        <v>1511</v>
      </c>
    </row>
    <row r="133" spans="1:3">
      <c r="A133" s="653">
        <v>45247.370254629626</v>
      </c>
      <c r="B133" s="41" t="s">
        <v>1512</v>
      </c>
      <c r="C133" s="41" t="s">
        <v>1511</v>
      </c>
    </row>
    <row r="134" spans="1:3">
      <c r="A134" s="653">
        <v>45247.547743055555</v>
      </c>
      <c r="B134" s="41" t="s">
        <v>1510</v>
      </c>
      <c r="C134" s="41" t="s">
        <v>1511</v>
      </c>
    </row>
    <row r="135" spans="1:3">
      <c r="A135" s="653">
        <v>45247.547777777778</v>
      </c>
      <c r="B135" s="41" t="s">
        <v>1512</v>
      </c>
      <c r="C135" s="41" t="s">
        <v>1511</v>
      </c>
    </row>
    <row r="136" spans="1:3">
      <c r="A136" s="653">
        <v>45247.568819444445</v>
      </c>
      <c r="B136" s="41" t="s">
        <v>1510</v>
      </c>
      <c r="C136" s="41" t="s">
        <v>1511</v>
      </c>
    </row>
    <row r="137" spans="1:3">
      <c r="A137" s="653">
        <v>45247.568854166668</v>
      </c>
      <c r="B137" s="41" t="s">
        <v>1512</v>
      </c>
      <c r="C137" s="41" t="s">
        <v>1511</v>
      </c>
    </row>
    <row r="138" spans="1:3">
      <c r="A138" s="653">
        <v>45247.613159722219</v>
      </c>
      <c r="B138" s="41" t="s">
        <v>1510</v>
      </c>
      <c r="C138" s="41" t="s">
        <v>1511</v>
      </c>
    </row>
    <row r="139" spans="1:3">
      <c r="A139" s="653">
        <v>45247.613194444442</v>
      </c>
      <c r="B139" s="41" t="s">
        <v>1512</v>
      </c>
      <c r="C139" s="41" t="s">
        <v>1511</v>
      </c>
    </row>
    <row r="140" spans="1:3">
      <c r="A140" s="653">
        <v>45250.345046296294</v>
      </c>
      <c r="B140" s="41" t="s">
        <v>1510</v>
      </c>
      <c r="C140" s="41" t="s">
        <v>1511</v>
      </c>
    </row>
    <row r="141" spans="1:3">
      <c r="A141" s="653">
        <v>45250.345092592594</v>
      </c>
      <c r="B141" s="41" t="s">
        <v>1512</v>
      </c>
      <c r="C141" s="41" t="s">
        <v>1511</v>
      </c>
    </row>
    <row r="142" spans="1:3">
      <c r="A142" s="653">
        <v>45250.391631944447</v>
      </c>
      <c r="B142" s="41" t="s">
        <v>1510</v>
      </c>
      <c r="C142" s="41" t="s">
        <v>1511</v>
      </c>
    </row>
    <row r="143" spans="1:3">
      <c r="A143" s="653">
        <v>45250.391655092593</v>
      </c>
      <c r="B143" s="41" t="s">
        <v>1512</v>
      </c>
      <c r="C143" s="41" t="s">
        <v>1511</v>
      </c>
    </row>
    <row r="144" spans="1:3">
      <c r="A144" s="653">
        <v>45250.559895833336</v>
      </c>
      <c r="B144" s="41" t="s">
        <v>1510</v>
      </c>
      <c r="C144" s="41" t="s">
        <v>1511</v>
      </c>
    </row>
    <row r="145" spans="1:3">
      <c r="A145" s="653">
        <v>45250.559930555559</v>
      </c>
      <c r="B145" s="41" t="s">
        <v>1512</v>
      </c>
      <c r="C145" s="41" t="s">
        <v>1511</v>
      </c>
    </row>
    <row r="146" spans="1:3">
      <c r="A146" s="653">
        <v>45250.569004629629</v>
      </c>
      <c r="B146" s="41" t="s">
        <v>1510</v>
      </c>
      <c r="C146" s="41" t="s">
        <v>1511</v>
      </c>
    </row>
    <row r="147" spans="1:3">
      <c r="A147" s="653">
        <v>45250.569039351853</v>
      </c>
      <c r="B147" s="41" t="s">
        <v>1512</v>
      </c>
      <c r="C147" s="41" t="s">
        <v>1511</v>
      </c>
    </row>
    <row r="148" spans="1:3">
      <c r="A148" s="653">
        <v>45251.372141203705</v>
      </c>
      <c r="B148" s="41" t="s">
        <v>1510</v>
      </c>
      <c r="C148" s="41" t="s">
        <v>1511</v>
      </c>
    </row>
    <row r="149" spans="1:3">
      <c r="A149" s="653">
        <v>45251.372175925928</v>
      </c>
      <c r="B149" s="41" t="s">
        <v>1512</v>
      </c>
      <c r="C149" s="41" t="s">
        <v>1511</v>
      </c>
    </row>
    <row r="150" spans="1:3">
      <c r="A150" s="653">
        <v>45251.373055555552</v>
      </c>
      <c r="B150" s="41" t="s">
        <v>1510</v>
      </c>
      <c r="C150" s="41" t="s">
        <v>1511</v>
      </c>
    </row>
    <row r="151" spans="1:3">
      <c r="A151" s="653">
        <v>45251.373078703706</v>
      </c>
      <c r="B151" s="41" t="s">
        <v>1512</v>
      </c>
      <c r="C151" s="41" t="s">
        <v>1511</v>
      </c>
    </row>
    <row r="152" spans="1:3">
      <c r="A152" s="653">
        <v>45251.385150462964</v>
      </c>
      <c r="B152" s="41" t="s">
        <v>1510</v>
      </c>
      <c r="C152" s="41" t="s">
        <v>1511</v>
      </c>
    </row>
    <row r="153" spans="1:3">
      <c r="A153" s="653">
        <v>45251.385185185187</v>
      </c>
      <c r="B153" s="41" t="s">
        <v>1512</v>
      </c>
      <c r="C153" s="41" t="s">
        <v>1511</v>
      </c>
    </row>
    <row r="154" spans="1:3">
      <c r="A154" s="653">
        <v>45251.660844907405</v>
      </c>
      <c r="B154" s="41" t="s">
        <v>1510</v>
      </c>
      <c r="C154" s="41" t="s">
        <v>1511</v>
      </c>
    </row>
    <row r="155" spans="1:3">
      <c r="A155" s="653">
        <v>45251.660879629628</v>
      </c>
      <c r="B155" s="41" t="s">
        <v>1512</v>
      </c>
      <c r="C155" s="41" t="s">
        <v>1511</v>
      </c>
    </row>
    <row r="156" spans="1:3">
      <c r="A156" s="653">
        <v>45251.670787037037</v>
      </c>
      <c r="B156" s="41" t="s">
        <v>1510</v>
      </c>
      <c r="C156" s="41" t="s">
        <v>1511</v>
      </c>
    </row>
    <row r="157" spans="1:3">
      <c r="A157" s="653">
        <v>45251.670810185184</v>
      </c>
      <c r="B157" s="41" t="s">
        <v>1512</v>
      </c>
      <c r="C157" s="41" t="s">
        <v>1511</v>
      </c>
    </row>
    <row r="158" spans="1:3">
      <c r="A158" s="653">
        <v>45252.347256944442</v>
      </c>
      <c r="B158" s="41" t="s">
        <v>1510</v>
      </c>
      <c r="C158" s="41" t="s">
        <v>1511</v>
      </c>
    </row>
    <row r="159" spans="1:3">
      <c r="A159" s="653">
        <v>45252.498819444445</v>
      </c>
      <c r="B159" s="41" t="s">
        <v>1510</v>
      </c>
      <c r="C159" s="41" t="s">
        <v>1511</v>
      </c>
    </row>
    <row r="160" spans="1:3">
      <c r="A160" s="653">
        <v>45252.498854166668</v>
      </c>
      <c r="B160" s="41" t="s">
        <v>1512</v>
      </c>
      <c r="C160" s="41" t="s">
        <v>1511</v>
      </c>
    </row>
    <row r="161" spans="1:3">
      <c r="A161" s="653">
        <v>45252.593229166669</v>
      </c>
      <c r="B161" s="41" t="s">
        <v>1510</v>
      </c>
      <c r="C161" s="41" t="s">
        <v>1511</v>
      </c>
    </row>
    <row r="162" spans="1:3">
      <c r="A162" s="653">
        <v>45252.593275462961</v>
      </c>
      <c r="B162" s="41" t="s">
        <v>1512</v>
      </c>
      <c r="C162" s="41" t="s">
        <v>1511</v>
      </c>
    </row>
    <row r="163" spans="1:3">
      <c r="A163" s="653">
        <v>45252.600937499999</v>
      </c>
      <c r="B163" s="41" t="s">
        <v>1510</v>
      </c>
      <c r="C163" s="41" t="s">
        <v>1511</v>
      </c>
    </row>
    <row r="164" spans="1:3">
      <c r="A164" s="653">
        <v>45252.600972222222</v>
      </c>
      <c r="B164" s="41" t="s">
        <v>1512</v>
      </c>
      <c r="C164" s="41" t="s">
        <v>1511</v>
      </c>
    </row>
    <row r="165" spans="1:3">
      <c r="A165" s="653">
        <v>45252.651192129626</v>
      </c>
      <c r="B165" s="41" t="s">
        <v>1510</v>
      </c>
      <c r="C165" s="41" t="s">
        <v>1511</v>
      </c>
    </row>
    <row r="166" spans="1:3">
      <c r="A166" s="653">
        <v>45252.651226851849</v>
      </c>
      <c r="B166" s="41" t="s">
        <v>1512</v>
      </c>
      <c r="C166" s="41" t="s">
        <v>1511</v>
      </c>
    </row>
    <row r="167" spans="1:3">
      <c r="A167" s="653">
        <v>45253.36109953704</v>
      </c>
      <c r="B167" s="41" t="s">
        <v>1510</v>
      </c>
      <c r="C167" s="41" t="s">
        <v>1511</v>
      </c>
    </row>
    <row r="168" spans="1:3">
      <c r="A168" s="653">
        <v>45253.361122685186</v>
      </c>
      <c r="B168" s="41" t="s">
        <v>1512</v>
      </c>
      <c r="C168" s="41" t="s">
        <v>1511</v>
      </c>
    </row>
    <row r="169" spans="1:3">
      <c r="A169" s="653">
        <v>45253.475578703707</v>
      </c>
      <c r="B169" s="41" t="s">
        <v>1510</v>
      </c>
      <c r="C169" s="41" t="s">
        <v>1511</v>
      </c>
    </row>
    <row r="170" spans="1:3">
      <c r="A170" s="653">
        <v>45253.475613425922</v>
      </c>
      <c r="B170" s="41" t="s">
        <v>1512</v>
      </c>
      <c r="C170" s="41" t="s">
        <v>1511</v>
      </c>
    </row>
    <row r="171" spans="1:3">
      <c r="A171" s="653">
        <v>45253.650543981479</v>
      </c>
      <c r="B171" s="41" t="s">
        <v>1510</v>
      </c>
      <c r="C171" s="41" t="s">
        <v>1511</v>
      </c>
    </row>
    <row r="172" spans="1:3">
      <c r="A172" s="653">
        <v>45253.650578703702</v>
      </c>
      <c r="B172" s="41" t="s">
        <v>1512</v>
      </c>
      <c r="C172" s="41" t="s">
        <v>1511</v>
      </c>
    </row>
    <row r="173" spans="1:3">
      <c r="A173" s="653">
        <v>45254.336828703701</v>
      </c>
      <c r="B173" s="41" t="s">
        <v>1510</v>
      </c>
      <c r="C173" s="41" t="s">
        <v>1511</v>
      </c>
    </row>
    <row r="174" spans="1:3">
      <c r="A174" s="653">
        <v>45254.336863425924</v>
      </c>
      <c r="B174" s="41" t="s">
        <v>1512</v>
      </c>
      <c r="C174" s="41" t="s">
        <v>1511</v>
      </c>
    </row>
    <row r="175" spans="1:3">
      <c r="A175" s="653">
        <v>45254.533101851855</v>
      </c>
      <c r="B175" s="41" t="s">
        <v>1510</v>
      </c>
      <c r="C175" s="41" t="s">
        <v>1511</v>
      </c>
    </row>
    <row r="176" spans="1:3">
      <c r="A176" s="653">
        <v>45254.533136574071</v>
      </c>
      <c r="B176" s="41" t="s">
        <v>1512</v>
      </c>
      <c r="C176" s="41" t="s">
        <v>1511</v>
      </c>
    </row>
    <row r="177" spans="1:3">
      <c r="A177" s="653">
        <v>45254.576909722222</v>
      </c>
      <c r="B177" s="41" t="s">
        <v>1510</v>
      </c>
      <c r="C177" s="41" t="s">
        <v>1511</v>
      </c>
    </row>
    <row r="178" spans="1:3">
      <c r="A178" s="653">
        <v>45254.576944444445</v>
      </c>
      <c r="B178" s="41" t="s">
        <v>1512</v>
      </c>
      <c r="C178" s="41" t="s">
        <v>1511</v>
      </c>
    </row>
    <row r="179" spans="1:3">
      <c r="A179" s="653">
        <v>45254.63380787037</v>
      </c>
      <c r="B179" s="41" t="s">
        <v>1510</v>
      </c>
      <c r="C179" s="41" t="s">
        <v>1511</v>
      </c>
    </row>
    <row r="180" spans="1:3">
      <c r="A180" s="653">
        <v>45254.633842592593</v>
      </c>
      <c r="B180" s="41" t="s">
        <v>1512</v>
      </c>
      <c r="C180" s="41" t="s">
        <v>1511</v>
      </c>
    </row>
    <row r="181" spans="1:3">
      <c r="A181" s="653">
        <v>45254.660231481481</v>
      </c>
      <c r="B181" s="41" t="s">
        <v>1510</v>
      </c>
      <c r="C181" s="41" t="s">
        <v>1511</v>
      </c>
    </row>
    <row r="182" spans="1:3">
      <c r="A182" s="653">
        <v>45254.660266203704</v>
      </c>
      <c r="B182" s="41" t="s">
        <v>1512</v>
      </c>
      <c r="C182" s="41" t="s">
        <v>1511</v>
      </c>
    </row>
    <row r="183" spans="1:3">
      <c r="A183" s="653">
        <v>45257.340949074074</v>
      </c>
      <c r="B183" s="41" t="s">
        <v>1510</v>
      </c>
      <c r="C183" s="41" t="s">
        <v>1511</v>
      </c>
    </row>
    <row r="184" spans="1:3">
      <c r="A184" s="653">
        <v>45258.34207175926</v>
      </c>
      <c r="B184" s="41" t="s">
        <v>1510</v>
      </c>
      <c r="C184" s="41" t="s">
        <v>1511</v>
      </c>
    </row>
    <row r="185" spans="1:3">
      <c r="A185" s="653">
        <v>45258.342106481483</v>
      </c>
      <c r="B185" s="41" t="s">
        <v>1512</v>
      </c>
      <c r="C185" s="41" t="s">
        <v>1511</v>
      </c>
    </row>
    <row r="186" spans="1:3">
      <c r="A186" s="653">
        <v>45260.613923611112</v>
      </c>
      <c r="B186" s="41" t="s">
        <v>1510</v>
      </c>
      <c r="C186" s="41" t="s">
        <v>1511</v>
      </c>
    </row>
    <row r="187" spans="1:3">
      <c r="A187" s="653">
        <v>45260.613958333335</v>
      </c>
      <c r="B187" s="41" t="s">
        <v>1512</v>
      </c>
      <c r="C187" s="41" t="s">
        <v>1511</v>
      </c>
    </row>
    <row r="188" spans="1:3">
      <c r="A188" s="653">
        <v>45261.610462962963</v>
      </c>
      <c r="B188" s="41" t="s">
        <v>1510</v>
      </c>
      <c r="C188" s="41" t="s">
        <v>1511</v>
      </c>
    </row>
    <row r="189" spans="1:3">
      <c r="A189" s="653">
        <v>45261.610497685186</v>
      </c>
      <c r="B189" s="41" t="s">
        <v>1512</v>
      </c>
      <c r="C189" s="41" t="s">
        <v>1511</v>
      </c>
    </row>
    <row r="190" spans="1:3">
      <c r="A190" s="653">
        <v>45261.611307870371</v>
      </c>
      <c r="B190" s="41" t="s">
        <v>1510</v>
      </c>
      <c r="C190" s="41" t="s">
        <v>1511</v>
      </c>
    </row>
    <row r="191" spans="1:3">
      <c r="A191" s="653">
        <v>45261.611331018517</v>
      </c>
      <c r="B191" s="41" t="s">
        <v>1512</v>
      </c>
      <c r="C191" s="41" t="s">
        <v>1511</v>
      </c>
    </row>
    <row r="192" spans="1:3">
      <c r="A192" s="653">
        <v>45265.34746527778</v>
      </c>
      <c r="B192" s="41" t="s">
        <v>1510</v>
      </c>
      <c r="C192" s="41" t="s">
        <v>1511</v>
      </c>
    </row>
    <row r="193" spans="1:3">
      <c r="A193" s="653">
        <v>45265.347500000003</v>
      </c>
      <c r="B193" s="41" t="s">
        <v>1512</v>
      </c>
      <c r="C193" s="41" t="s">
        <v>1511</v>
      </c>
    </row>
    <row r="194" spans="1:3">
      <c r="A194" s="653">
        <v>45266.383263888885</v>
      </c>
      <c r="B194" s="41" t="s">
        <v>1510</v>
      </c>
      <c r="C194" s="41" t="s">
        <v>1511</v>
      </c>
    </row>
    <row r="195" spans="1:3">
      <c r="A195" s="653">
        <v>45266.383298611108</v>
      </c>
      <c r="B195" s="41" t="s">
        <v>1512</v>
      </c>
      <c r="C195" s="41" t="s">
        <v>1511</v>
      </c>
    </row>
    <row r="196" spans="1:3">
      <c r="A196" s="653">
        <v>45266.384108796294</v>
      </c>
      <c r="B196" s="41" t="s">
        <v>1510</v>
      </c>
      <c r="C196" s="41" t="s">
        <v>1511</v>
      </c>
    </row>
    <row r="197" spans="1:3">
      <c r="A197" s="653">
        <v>45266.384131944447</v>
      </c>
      <c r="B197" s="41" t="s">
        <v>1512</v>
      </c>
      <c r="C197" s="41" t="s">
        <v>1511</v>
      </c>
    </row>
    <row r="198" spans="1:3">
      <c r="A198" s="653">
        <v>45266.387291666666</v>
      </c>
      <c r="B198" s="41" t="s">
        <v>1510</v>
      </c>
      <c r="C198" s="41" t="s">
        <v>1511</v>
      </c>
    </row>
    <row r="199" spans="1:3">
      <c r="A199" s="653">
        <v>45266.387314814812</v>
      </c>
      <c r="B199" s="41" t="s">
        <v>1512</v>
      </c>
      <c r="C199" s="41" t="s">
        <v>1511</v>
      </c>
    </row>
    <row r="200" spans="1:3">
      <c r="A200" s="653">
        <v>45266.396932870368</v>
      </c>
      <c r="B200" s="41" t="s">
        <v>1510</v>
      </c>
      <c r="C200" s="41" t="s">
        <v>1511</v>
      </c>
    </row>
    <row r="201" spans="1:3">
      <c r="A201" s="653">
        <v>45266.396956018521</v>
      </c>
      <c r="B201" s="41" t="s">
        <v>1512</v>
      </c>
      <c r="C201" s="41" t="s">
        <v>1511</v>
      </c>
    </row>
    <row r="202" spans="1:3">
      <c r="A202" s="653">
        <v>45266.404872685183</v>
      </c>
      <c r="B202" s="41" t="s">
        <v>1510</v>
      </c>
      <c r="C202" s="41" t="s">
        <v>1511</v>
      </c>
    </row>
    <row r="203" spans="1:3">
      <c r="A203" s="653">
        <v>45266.404895833337</v>
      </c>
      <c r="B203" s="41" t="s">
        <v>1512</v>
      </c>
      <c r="C203" s="41" t="s">
        <v>1511</v>
      </c>
    </row>
    <row r="204" spans="1:3">
      <c r="A204" s="653">
        <v>45267.345601851855</v>
      </c>
      <c r="B204" s="41" t="s">
        <v>1510</v>
      </c>
      <c r="C204" s="41" t="s">
        <v>1511</v>
      </c>
    </row>
    <row r="205" spans="1:3">
      <c r="A205" s="653">
        <v>45267.345625000002</v>
      </c>
      <c r="B205" s="41" t="s">
        <v>1512</v>
      </c>
      <c r="C205" s="41" t="s">
        <v>1511</v>
      </c>
    </row>
    <row r="206" spans="1:3">
      <c r="A206" s="653">
        <v>45267.363240740742</v>
      </c>
      <c r="B206" s="41" t="s">
        <v>1510</v>
      </c>
      <c r="C206" s="41" t="s">
        <v>1511</v>
      </c>
    </row>
    <row r="207" spans="1:3">
      <c r="A207" s="653">
        <v>45267.363263888888</v>
      </c>
      <c r="B207" s="41" t="s">
        <v>1512</v>
      </c>
      <c r="C207" s="41" t="s">
        <v>1511</v>
      </c>
    </row>
    <row r="208" spans="1:3">
      <c r="A208" s="653">
        <v>45267.60328703704</v>
      </c>
      <c r="B208" s="41" t="s">
        <v>1510</v>
      </c>
      <c r="C208" s="41" t="s">
        <v>1511</v>
      </c>
    </row>
    <row r="209" spans="1:3">
      <c r="A209" s="653">
        <v>45267.603310185186</v>
      </c>
      <c r="B209" s="41" t="s">
        <v>1512</v>
      </c>
      <c r="C209" s="41" t="s">
        <v>1511</v>
      </c>
    </row>
    <row r="210" spans="1:3">
      <c r="A210" s="653">
        <v>45268.341944444444</v>
      </c>
      <c r="B210" s="41" t="s">
        <v>1510</v>
      </c>
      <c r="C210" s="41" t="s">
        <v>1511</v>
      </c>
    </row>
    <row r="211" spans="1:3">
      <c r="A211" s="653">
        <v>45268.341990740744</v>
      </c>
      <c r="B211" s="41" t="s">
        <v>1512</v>
      </c>
      <c r="C211" s="41" t="s">
        <v>1511</v>
      </c>
    </row>
    <row r="212" spans="1:3">
      <c r="A212" s="653">
        <v>45268.557476851849</v>
      </c>
      <c r="B212" s="41" t="s">
        <v>1510</v>
      </c>
      <c r="C212" s="41" t="s">
        <v>1511</v>
      </c>
    </row>
    <row r="213" spans="1:3">
      <c r="A213" s="653">
        <v>45268.557511574072</v>
      </c>
      <c r="B213" s="41" t="s">
        <v>1512</v>
      </c>
      <c r="C213" s="41" t="s">
        <v>1511</v>
      </c>
    </row>
    <row r="214" spans="1:3">
      <c r="A214" s="653">
        <v>45272.425393518519</v>
      </c>
      <c r="B214" s="41" t="s">
        <v>1510</v>
      </c>
      <c r="C214" s="41" t="s">
        <v>1511</v>
      </c>
    </row>
    <row r="215" spans="1:3">
      <c r="A215" s="653">
        <v>45272.425428240742</v>
      </c>
      <c r="B215" s="41" t="s">
        <v>1512</v>
      </c>
      <c r="C215" s="41" t="s">
        <v>1511</v>
      </c>
    </row>
    <row r="216" spans="1:3">
      <c r="A216" s="653">
        <v>45273.336585648147</v>
      </c>
      <c r="B216" s="41" t="s">
        <v>1510</v>
      </c>
      <c r="C216" s="41" t="s">
        <v>1511</v>
      </c>
    </row>
    <row r="217" spans="1:3">
      <c r="A217" s="653">
        <v>45273.585856481484</v>
      </c>
      <c r="B217" s="41" t="s">
        <v>1510</v>
      </c>
      <c r="C217" s="41" t="s">
        <v>1511</v>
      </c>
    </row>
    <row r="218" spans="1:3">
      <c r="A218" s="653">
        <v>45273.5858912037</v>
      </c>
      <c r="B218" s="41" t="s">
        <v>1512</v>
      </c>
      <c r="C218" s="41" t="s">
        <v>1511</v>
      </c>
    </row>
    <row r="219" spans="1:3">
      <c r="A219" s="653">
        <v>45274.33085648148</v>
      </c>
      <c r="B219" s="41" t="s">
        <v>1510</v>
      </c>
      <c r="C219" s="41" t="s">
        <v>1511</v>
      </c>
    </row>
    <row r="220" spans="1:3">
      <c r="A220" s="653">
        <v>45274.330879629626</v>
      </c>
      <c r="B220" s="41" t="s">
        <v>1512</v>
      </c>
      <c r="C220" s="41" t="s">
        <v>1511</v>
      </c>
    </row>
    <row r="221" spans="1:3">
      <c r="A221" s="653">
        <v>45274.347662037035</v>
      </c>
      <c r="B221" s="41" t="s">
        <v>1510</v>
      </c>
      <c r="C221" s="41" t="s">
        <v>1511</v>
      </c>
    </row>
    <row r="222" spans="1:3">
      <c r="A222" s="653">
        <v>45274.347685185188</v>
      </c>
      <c r="B222" s="41" t="s">
        <v>1512</v>
      </c>
      <c r="C222" s="41" t="s">
        <v>1511</v>
      </c>
    </row>
    <row r="223" spans="1:3">
      <c r="A223" s="653">
        <v>45274.36377314815</v>
      </c>
      <c r="B223" s="41" t="s">
        <v>1510</v>
      </c>
      <c r="C223" s="41" t="s">
        <v>1511</v>
      </c>
    </row>
    <row r="224" spans="1:3">
      <c r="A224" s="653">
        <v>45274.363796296297</v>
      </c>
      <c r="B224" s="41" t="s">
        <v>1512</v>
      </c>
      <c r="C224" s="41" t="s">
        <v>1511</v>
      </c>
    </row>
    <row r="225" spans="1:3">
      <c r="A225" s="653">
        <v>45274.416365740741</v>
      </c>
      <c r="B225" s="41" t="s">
        <v>1510</v>
      </c>
      <c r="C225" s="41" t="s">
        <v>1511</v>
      </c>
    </row>
    <row r="226" spans="1:3">
      <c r="A226" s="653">
        <v>45274.416388888887</v>
      </c>
      <c r="B226" s="41" t="s">
        <v>1512</v>
      </c>
      <c r="C226" s="41" t="s">
        <v>1511</v>
      </c>
    </row>
    <row r="227" spans="1:3">
      <c r="A227" s="653">
        <v>45274.469814814816</v>
      </c>
      <c r="B227" s="41" t="s">
        <v>1510</v>
      </c>
      <c r="C227" s="41" t="s">
        <v>1511</v>
      </c>
    </row>
    <row r="228" spans="1:3">
      <c r="A228" s="653">
        <v>45274.469837962963</v>
      </c>
      <c r="B228" s="41" t="s">
        <v>1512</v>
      </c>
      <c r="C228" s="41" t="s">
        <v>1511</v>
      </c>
    </row>
    <row r="229" spans="1:3">
      <c r="A229" s="653">
        <v>45274.496874999997</v>
      </c>
      <c r="B229" s="41" t="s">
        <v>1510</v>
      </c>
      <c r="C229" s="41" t="s">
        <v>1511</v>
      </c>
    </row>
    <row r="230" spans="1:3">
      <c r="A230" s="653">
        <v>45274.49690972222</v>
      </c>
      <c r="B230" s="41" t="s">
        <v>1512</v>
      </c>
      <c r="C230" s="41" t="s">
        <v>1511</v>
      </c>
    </row>
    <row r="231" spans="1:3">
      <c r="A231" s="653">
        <v>45274.596064814818</v>
      </c>
      <c r="B231" s="41" t="s">
        <v>1510</v>
      </c>
      <c r="C231" s="41" t="s">
        <v>1511</v>
      </c>
    </row>
    <row r="232" spans="1:3">
      <c r="A232" s="653">
        <v>45274.596099537041</v>
      </c>
      <c r="B232" s="41" t="s">
        <v>1512</v>
      </c>
      <c r="C232" s="41" t="s">
        <v>1511</v>
      </c>
    </row>
    <row r="233" spans="1:3">
      <c r="A233" s="653">
        <v>45274.607407407406</v>
      </c>
      <c r="B233" s="41" t="s">
        <v>1510</v>
      </c>
      <c r="C233" s="41" t="s">
        <v>1511</v>
      </c>
    </row>
    <row r="234" spans="1:3">
      <c r="A234" s="653">
        <v>45274.607442129629</v>
      </c>
      <c r="B234" s="41" t="s">
        <v>1512</v>
      </c>
      <c r="C234" s="41" t="s">
        <v>1511</v>
      </c>
    </row>
    <row r="235" spans="1:3">
      <c r="A235" s="653">
        <v>45274.662997685184</v>
      </c>
      <c r="B235" s="41" t="s">
        <v>1510</v>
      </c>
      <c r="C235" s="41" t="s">
        <v>1511</v>
      </c>
    </row>
    <row r="236" spans="1:3">
      <c r="A236" s="653">
        <v>45274.663043981483</v>
      </c>
      <c r="B236" s="41" t="s">
        <v>1512</v>
      </c>
      <c r="C236" s="41" t="s">
        <v>1511</v>
      </c>
    </row>
    <row r="237" spans="1:3">
      <c r="A237" s="653">
        <v>45275.382569444446</v>
      </c>
      <c r="B237" s="41" t="s">
        <v>1510</v>
      </c>
      <c r="C237" s="41" t="s">
        <v>1511</v>
      </c>
    </row>
    <row r="238" spans="1:3">
      <c r="A238" s="653">
        <v>45275.382615740738</v>
      </c>
      <c r="B238" s="41" t="s">
        <v>1512</v>
      </c>
      <c r="C238" s="41" t="s">
        <v>1511</v>
      </c>
    </row>
    <row r="239" spans="1:3">
      <c r="A239" s="653">
        <v>45275.42391203704</v>
      </c>
      <c r="B239" s="41" t="s">
        <v>1510</v>
      </c>
      <c r="C239" s="41" t="s">
        <v>1511</v>
      </c>
    </row>
    <row r="240" spans="1:3">
      <c r="A240" s="653">
        <v>45275.423946759256</v>
      </c>
      <c r="B240" s="41" t="s">
        <v>1512</v>
      </c>
      <c r="C240" s="41" t="s">
        <v>1511</v>
      </c>
    </row>
    <row r="241" spans="1:3">
      <c r="A241" s="653">
        <v>45275.424525462964</v>
      </c>
      <c r="B241" s="41" t="s">
        <v>1510</v>
      </c>
      <c r="C241" s="41" t="s">
        <v>1511</v>
      </c>
    </row>
    <row r="242" spans="1:3">
      <c r="A242" s="653">
        <v>45275.424560185187</v>
      </c>
      <c r="B242" s="41" t="s">
        <v>1512</v>
      </c>
      <c r="C242" s="41" t="s">
        <v>1511</v>
      </c>
    </row>
    <row r="243" spans="1:3">
      <c r="A243" s="653">
        <v>45275.525983796295</v>
      </c>
      <c r="B243" s="41" t="s">
        <v>1510</v>
      </c>
      <c r="C243" s="41" t="s">
        <v>1511</v>
      </c>
    </row>
    <row r="244" spans="1:3">
      <c r="A244" s="653">
        <v>45275.526006944441</v>
      </c>
      <c r="B244" s="41" t="s">
        <v>1512</v>
      </c>
      <c r="C244" s="41" t="s">
        <v>1511</v>
      </c>
    </row>
    <row r="245" spans="1:3">
      <c r="A245" s="653">
        <v>45278.34752314815</v>
      </c>
      <c r="B245" s="41" t="s">
        <v>1510</v>
      </c>
      <c r="C245" s="41" t="s">
        <v>1511</v>
      </c>
    </row>
    <row r="246" spans="1:3">
      <c r="A246" s="653">
        <v>45278.347557870373</v>
      </c>
      <c r="B246" s="41" t="s">
        <v>1512</v>
      </c>
      <c r="C246" s="41" t="s">
        <v>1511</v>
      </c>
    </row>
    <row r="247" spans="1:3">
      <c r="A247" s="653">
        <v>45278.434062499997</v>
      </c>
      <c r="B247" s="41" t="s">
        <v>1510</v>
      </c>
      <c r="C247" s="41" t="s">
        <v>1511</v>
      </c>
    </row>
    <row r="248" spans="1:3">
      <c r="A248" s="653">
        <v>45278.43408564815</v>
      </c>
      <c r="B248" s="41" t="s">
        <v>1512</v>
      </c>
      <c r="C248" s="41" t="s">
        <v>1511</v>
      </c>
    </row>
    <row r="249" spans="1:3">
      <c r="A249" s="653">
        <v>45278.485752314817</v>
      </c>
      <c r="B249" s="41" t="s">
        <v>1510</v>
      </c>
      <c r="C249" s="41" t="s">
        <v>1511</v>
      </c>
    </row>
    <row r="250" spans="1:3">
      <c r="A250" s="653">
        <v>45278.48578703704</v>
      </c>
      <c r="B250" s="41" t="s">
        <v>1512</v>
      </c>
      <c r="C250" s="41" t="s">
        <v>1511</v>
      </c>
    </row>
    <row r="251" spans="1:3">
      <c r="A251" s="653">
        <v>45278.609155092592</v>
      </c>
      <c r="B251" s="41" t="s">
        <v>1510</v>
      </c>
      <c r="C251" s="41" t="s">
        <v>1511</v>
      </c>
    </row>
    <row r="252" spans="1:3">
      <c r="A252" s="653">
        <v>45278.609178240738</v>
      </c>
      <c r="B252" s="41" t="s">
        <v>1512</v>
      </c>
      <c r="C252" s="41" t="s">
        <v>1511</v>
      </c>
    </row>
    <row r="253" spans="1:3">
      <c r="A253" s="653">
        <v>45278.633692129632</v>
      </c>
      <c r="B253" s="41" t="s">
        <v>1510</v>
      </c>
      <c r="C253" s="41" t="s">
        <v>1511</v>
      </c>
    </row>
    <row r="254" spans="1:3">
      <c r="A254" s="653">
        <v>45278.633726851855</v>
      </c>
      <c r="B254" s="41" t="s">
        <v>1512</v>
      </c>
      <c r="C254" s="41" t="s">
        <v>1511</v>
      </c>
    </row>
    <row r="255" spans="1:3">
      <c r="A255" s="653">
        <v>45278.673807870371</v>
      </c>
      <c r="B255" s="41" t="s">
        <v>1510</v>
      </c>
      <c r="C255" s="41" t="s">
        <v>1511</v>
      </c>
    </row>
    <row r="256" spans="1:3">
      <c r="A256" s="653">
        <v>45278.673831018517</v>
      </c>
      <c r="B256" s="41" t="s">
        <v>1512</v>
      </c>
      <c r="C256" s="41" t="s">
        <v>1511</v>
      </c>
    </row>
    <row r="257" spans="1:3">
      <c r="A257" s="653">
        <v>45279.385046296295</v>
      </c>
      <c r="B257" s="41" t="s">
        <v>1510</v>
      </c>
      <c r="C257" s="41" t="s">
        <v>1511</v>
      </c>
    </row>
    <row r="258" spans="1:3">
      <c r="A258" s="653">
        <v>45279.385092592594</v>
      </c>
      <c r="B258" s="41" t="s">
        <v>1512</v>
      </c>
      <c r="C258" s="41" t="s">
        <v>1511</v>
      </c>
    </row>
  </sheetData>
  <sheetProtection formatColumns="0" formatRows="0" autoFilter="0"/>
  <phoneticPr fontId="31"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theme="6" tint="0.39997558519241921"/>
  </sheetPr>
  <dimension ref="L1:N16"/>
  <sheetViews>
    <sheetView showGridLines="0" topLeftCell="K11" zoomScaleNormal="100" workbookViewId="0"/>
  </sheetViews>
  <sheetFormatPr defaultRowHeight="11.25"/>
  <cols>
    <col min="1" max="10" width="0" style="100" hidden="1" customWidth="1"/>
    <col min="11" max="11" width="3.7109375" style="100" customWidth="1"/>
    <col min="12" max="12" width="6.140625" style="100" customWidth="1"/>
    <col min="13" max="13" width="20.7109375" style="100" customWidth="1"/>
    <col min="14" max="14" width="92.5703125" style="100" customWidth="1"/>
    <col min="15" max="16384" width="9.140625" style="100"/>
  </cols>
  <sheetData>
    <row r="1" spans="12:14" hidden="1"/>
    <row r="2" spans="12:14" hidden="1"/>
    <row r="3" spans="12:14" hidden="1"/>
    <row r="4" spans="12:14" hidden="1"/>
    <row r="5" spans="12:14" hidden="1"/>
    <row r="6" spans="12:14" hidden="1"/>
    <row r="7" spans="12:14" hidden="1"/>
    <row r="8" spans="12:14" hidden="1"/>
    <row r="9" spans="12:14" hidden="1"/>
    <row r="10" spans="12:14" hidden="1"/>
    <row r="12" spans="12:14" ht="20.100000000000001" customHeight="1">
      <c r="L12" s="328" t="s">
        <v>706</v>
      </c>
      <c r="M12" s="329"/>
      <c r="N12" s="329"/>
    </row>
    <row r="14" spans="12:14" s="325" customFormat="1" ht="30" customHeight="1">
      <c r="L14" s="265" t="s">
        <v>16</v>
      </c>
      <c r="M14" s="265" t="s">
        <v>707</v>
      </c>
      <c r="N14" s="265" t="s">
        <v>708</v>
      </c>
    </row>
    <row r="15" spans="12:14" ht="33.75">
      <c r="L15" s="265">
        <v>1</v>
      </c>
      <c r="M15" s="330" t="s">
        <v>529</v>
      </c>
      <c r="N15" s="330" t="s">
        <v>709</v>
      </c>
    </row>
    <row r="16" spans="12:14" ht="69" customHeight="1">
      <c r="L16" s="265">
        <v>2</v>
      </c>
      <c r="M16" s="330" t="s">
        <v>530</v>
      </c>
      <c r="N16" s="330" t="s">
        <v>1194</v>
      </c>
    </row>
  </sheetData>
  <sheetProtection formatColumns="0" formatRows="0"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WS">
    <tabColor theme="0"/>
  </sheetPr>
  <dimension ref="L1:O35"/>
  <sheetViews>
    <sheetView showGridLines="0" view="pageBreakPreview" topLeftCell="K20" zoomScale="60" zoomScaleNormal="100" workbookViewId="0">
      <selection activeCell="M15" sqref="M15"/>
    </sheetView>
  </sheetViews>
  <sheetFormatPr defaultRowHeight="12.75"/>
  <cols>
    <col min="1" max="10" width="0" style="480" hidden="1" customWidth="1"/>
    <col min="11" max="11" width="3.7109375" style="480" customWidth="1"/>
    <col min="12" max="12" width="11.7109375" style="480" customWidth="1"/>
    <col min="13" max="13" width="32.85546875" style="480" customWidth="1"/>
    <col min="14" max="14" width="116.140625" style="480" customWidth="1"/>
    <col min="15" max="15" width="9.140625" style="481" customWidth="1"/>
    <col min="16" max="16384" width="9.140625" style="480"/>
  </cols>
  <sheetData>
    <row r="1" spans="12:15" hidden="1">
      <c r="L1" s="481"/>
      <c r="M1" s="481"/>
      <c r="N1" s="481"/>
    </row>
    <row r="2" spans="12:15" hidden="1">
      <c r="L2" s="481"/>
      <c r="M2" s="481"/>
      <c r="N2" s="481"/>
    </row>
    <row r="3" spans="12:15" hidden="1">
      <c r="L3" s="481"/>
      <c r="M3" s="481"/>
      <c r="N3" s="481"/>
    </row>
    <row r="4" spans="12:15" hidden="1">
      <c r="L4" s="481"/>
      <c r="M4" s="481"/>
      <c r="N4" s="481"/>
    </row>
    <row r="5" spans="12:15" hidden="1">
      <c r="L5" s="481"/>
      <c r="M5" s="481"/>
      <c r="N5" s="481"/>
    </row>
    <row r="6" spans="12:15" hidden="1">
      <c r="L6" s="481"/>
      <c r="M6" s="481"/>
      <c r="N6" s="481"/>
    </row>
    <row r="7" spans="12:15" hidden="1">
      <c r="L7" s="481"/>
      <c r="M7" s="481"/>
      <c r="N7" s="481"/>
    </row>
    <row r="8" spans="12:15" hidden="1">
      <c r="L8" s="481"/>
      <c r="M8" s="481"/>
      <c r="N8" s="481"/>
    </row>
    <row r="9" spans="12:15" hidden="1">
      <c r="L9" s="481"/>
      <c r="M9" s="481"/>
      <c r="N9" s="481"/>
    </row>
    <row r="10" spans="12:15" hidden="1">
      <c r="L10" s="481"/>
      <c r="M10" s="481"/>
      <c r="N10" s="481"/>
    </row>
    <row r="11" spans="12:15">
      <c r="L11" s="481"/>
      <c r="M11" s="481"/>
      <c r="N11" s="481"/>
    </row>
    <row r="12" spans="12:15" ht="24.95" customHeight="1">
      <c r="L12" s="482" t="s">
        <v>1253</v>
      </c>
      <c r="M12" s="483"/>
      <c r="N12" s="483"/>
    </row>
    <row r="13" spans="12:15" ht="16.5" customHeight="1">
      <c r="L13" s="711" t="s">
        <v>1281</v>
      </c>
      <c r="M13" s="481"/>
      <c r="N13" s="481"/>
    </row>
    <row r="14" spans="12:15" ht="27.95" customHeight="1">
      <c r="L14" s="712" t="s">
        <v>1250</v>
      </c>
      <c r="M14" s="713" t="s">
        <v>1105</v>
      </c>
      <c r="N14" s="714" t="s">
        <v>1280</v>
      </c>
      <c r="O14" s="484"/>
    </row>
    <row r="15" spans="12:15" ht="27.95" customHeight="1">
      <c r="L15" s="712" t="s">
        <v>1250</v>
      </c>
      <c r="M15" s="713" t="s">
        <v>1251</v>
      </c>
      <c r="N15" s="714" t="s">
        <v>1269</v>
      </c>
      <c r="O15" s="484"/>
    </row>
    <row r="16" spans="12:15" ht="27.95" customHeight="1">
      <c r="L16" s="712" t="s">
        <v>1250</v>
      </c>
      <c r="M16" s="713" t="s">
        <v>1254</v>
      </c>
      <c r="N16" s="714" t="s">
        <v>1279</v>
      </c>
      <c r="O16" s="484"/>
    </row>
    <row r="17" spans="12:15" ht="27.95" customHeight="1">
      <c r="L17" s="712" t="s">
        <v>1250</v>
      </c>
      <c r="M17" s="713" t="s">
        <v>1255</v>
      </c>
      <c r="N17" s="714" t="s">
        <v>1272</v>
      </c>
      <c r="O17" s="484"/>
    </row>
    <row r="18" spans="12:15" ht="27.95" customHeight="1">
      <c r="L18" s="712" t="s">
        <v>1250</v>
      </c>
      <c r="M18" s="713" t="s">
        <v>1256</v>
      </c>
      <c r="N18" s="714" t="s">
        <v>1273</v>
      </c>
      <c r="O18" s="484"/>
    </row>
    <row r="19" spans="12:15" ht="27.95" customHeight="1">
      <c r="L19" s="712" t="s">
        <v>1250</v>
      </c>
      <c r="M19" s="713" t="s">
        <v>1257</v>
      </c>
      <c r="N19" s="714" t="s">
        <v>1274</v>
      </c>
      <c r="O19" s="484"/>
    </row>
    <row r="20" spans="12:15" ht="27.95" customHeight="1">
      <c r="L20" s="712" t="s">
        <v>1250</v>
      </c>
      <c r="M20" s="713" t="s">
        <v>1258</v>
      </c>
      <c r="N20" s="714" t="s">
        <v>1275</v>
      </c>
      <c r="O20" s="484"/>
    </row>
    <row r="21" spans="12:15" ht="27.95" customHeight="1">
      <c r="L21" s="712" t="s">
        <v>1250</v>
      </c>
      <c r="M21" s="713" t="s">
        <v>1252</v>
      </c>
      <c r="N21" s="714" t="s">
        <v>1276</v>
      </c>
      <c r="O21" s="484"/>
    </row>
    <row r="22" spans="12:15" ht="27.95" customHeight="1">
      <c r="L22" s="712" t="s">
        <v>1250</v>
      </c>
      <c r="M22" s="713" t="s">
        <v>300</v>
      </c>
      <c r="N22" s="714" t="s">
        <v>1277</v>
      </c>
      <c r="O22" s="484"/>
    </row>
    <row r="23" spans="12:15" ht="27.95" customHeight="1">
      <c r="L23" s="712" t="s">
        <v>1250</v>
      </c>
      <c r="M23" s="713" t="s">
        <v>1259</v>
      </c>
      <c r="N23" s="714" t="s">
        <v>1278</v>
      </c>
      <c r="O23" s="484"/>
    </row>
    <row r="24" spans="12:15" ht="27.95" customHeight="1">
      <c r="L24" s="712" t="s">
        <v>1250</v>
      </c>
      <c r="M24" s="713" t="s">
        <v>1320</v>
      </c>
      <c r="N24" s="715" t="s">
        <v>1374</v>
      </c>
      <c r="O24" s="484"/>
    </row>
    <row r="25" spans="12:15" ht="27.95" customHeight="1">
      <c r="L25" s="712" t="s">
        <v>1250</v>
      </c>
      <c r="M25" s="713" t="s">
        <v>1338</v>
      </c>
      <c r="N25" s="715" t="s">
        <v>1375</v>
      </c>
      <c r="O25" s="484"/>
    </row>
    <row r="26" spans="12:15" ht="27.95" customHeight="1">
      <c r="L26" s="712" t="s">
        <v>1250</v>
      </c>
      <c r="M26" s="713" t="s">
        <v>1356</v>
      </c>
      <c r="N26" s="715" t="s">
        <v>1376</v>
      </c>
      <c r="O26" s="484"/>
    </row>
    <row r="27" spans="12:15" ht="27.95" customHeight="1">
      <c r="L27" s="712" t="s">
        <v>1250</v>
      </c>
      <c r="M27" s="713" t="s">
        <v>1260</v>
      </c>
      <c r="N27" s="714" t="s">
        <v>1377</v>
      </c>
      <c r="O27" s="484"/>
    </row>
    <row r="28" spans="12:15" ht="27.95" customHeight="1">
      <c r="L28" s="712" t="s">
        <v>1250</v>
      </c>
      <c r="M28" s="713" t="s">
        <v>1261</v>
      </c>
      <c r="N28" s="714" t="s">
        <v>1378</v>
      </c>
      <c r="O28" s="484"/>
    </row>
    <row r="29" spans="12:15" ht="27.95" customHeight="1">
      <c r="L29" s="712" t="s">
        <v>1250</v>
      </c>
      <c r="M29" s="713" t="s">
        <v>1262</v>
      </c>
      <c r="N29" s="714" t="s">
        <v>1379</v>
      </c>
      <c r="O29" s="484"/>
    </row>
    <row r="30" spans="12:15" ht="27.95" customHeight="1">
      <c r="L30" s="712" t="s">
        <v>1250</v>
      </c>
      <c r="M30" s="713" t="s">
        <v>1263</v>
      </c>
      <c r="N30" s="714" t="s">
        <v>1380</v>
      </c>
      <c r="O30" s="484"/>
    </row>
    <row r="31" spans="12:15" ht="27.95" customHeight="1">
      <c r="L31" s="712" t="s">
        <v>1250</v>
      </c>
      <c r="M31" s="713" t="s">
        <v>1264</v>
      </c>
      <c r="N31" s="714" t="s">
        <v>1381</v>
      </c>
      <c r="O31" s="484"/>
    </row>
    <row r="32" spans="12:15" ht="27.95" customHeight="1">
      <c r="L32" s="712" t="s">
        <v>1250</v>
      </c>
      <c r="M32" s="713" t="s">
        <v>1265</v>
      </c>
      <c r="N32" s="714" t="s">
        <v>1382</v>
      </c>
      <c r="O32" s="484"/>
    </row>
    <row r="33" spans="12:15" ht="27.95" customHeight="1">
      <c r="L33" s="712" t="s">
        <v>1250</v>
      </c>
      <c r="M33" s="713" t="s">
        <v>1266</v>
      </c>
      <c r="N33" s="714" t="s">
        <v>1383</v>
      </c>
      <c r="O33" s="484"/>
    </row>
    <row r="34" spans="12:15" ht="27.95" customHeight="1">
      <c r="L34" s="712" t="s">
        <v>1250</v>
      </c>
      <c r="M34" s="713" t="s">
        <v>1267</v>
      </c>
      <c r="N34" s="714" t="s">
        <v>1386</v>
      </c>
      <c r="O34" s="484"/>
    </row>
    <row r="35" spans="12:15" ht="27.95" customHeight="1">
      <c r="L35" s="712" t="s">
        <v>1250</v>
      </c>
      <c r="M35" s="713" t="s">
        <v>1268</v>
      </c>
      <c r="N35" s="714" t="s">
        <v>1387</v>
      </c>
      <c r="O35" s="484"/>
    </row>
  </sheetData>
  <sheetProtection formatColumns="0" formatRows="0" autoFilter="0"/>
  <pageMargins left="0.7" right="0.7" top="0.75" bottom="0.47222222222222221" header="0.3" footer="0.3"/>
  <pageSetup paperSize="9" orientation="portrait" r:id="rId1"/>
  <headerFooter>
    <oddFooter>&amp;C&amp;A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theme="3" tint="-0.249977111117893"/>
  </sheetPr>
  <dimension ref="A1:P153"/>
  <sheetViews>
    <sheetView showGridLines="0" tabSelected="1" view="pageBreakPreview" topLeftCell="D25" zoomScale="80" zoomScaleNormal="100" zoomScaleSheetLayoutView="80" workbookViewId="0">
      <selection activeCell="S48" sqref="S48"/>
    </sheetView>
  </sheetViews>
  <sheetFormatPr defaultColWidth="9.140625" defaultRowHeight="10.5"/>
  <cols>
    <col min="1" max="3" width="10.7109375" style="53" hidden="1" customWidth="1"/>
    <col min="4" max="4" width="3.7109375" style="53" customWidth="1"/>
    <col min="5" max="5" width="12.7109375" style="53" customWidth="1"/>
    <col min="6" max="6" width="18.7109375" style="53" customWidth="1"/>
    <col min="7" max="7" width="63.85546875" style="53" customWidth="1"/>
    <col min="8" max="8" width="58.5703125" style="53" customWidth="1"/>
    <col min="9" max="9" width="3.7109375" style="53" customWidth="1"/>
    <col min="10" max="10" width="59.42578125" style="53" hidden="1" customWidth="1"/>
    <col min="11" max="14" width="16.7109375" style="53" hidden="1" customWidth="1"/>
    <col min="15" max="16" width="9.140625" style="53" customWidth="1"/>
    <col min="17" max="16384" width="9.140625" style="53"/>
  </cols>
  <sheetData>
    <row r="1" spans="1:16" hidden="1">
      <c r="A1" s="717"/>
      <c r="B1" s="717"/>
      <c r="C1" s="717"/>
      <c r="D1" s="717"/>
      <c r="E1" s="717"/>
      <c r="F1" s="717"/>
      <c r="G1" s="717"/>
      <c r="H1" s="717"/>
      <c r="I1" s="717"/>
      <c r="J1" s="717"/>
      <c r="K1" s="717"/>
      <c r="L1" s="717"/>
      <c r="M1" s="717"/>
      <c r="N1" s="717"/>
      <c r="O1" s="717"/>
      <c r="P1" s="717"/>
    </row>
    <row r="2" spans="1:16" hidden="1">
      <c r="A2" s="717"/>
      <c r="B2" s="717"/>
      <c r="C2" s="717"/>
      <c r="D2" s="717"/>
      <c r="E2" s="717"/>
      <c r="F2" s="717"/>
      <c r="G2" s="717"/>
      <c r="H2" s="717"/>
      <c r="I2" s="717"/>
      <c r="J2" s="717"/>
      <c r="K2" s="717"/>
      <c r="L2" s="717"/>
      <c r="M2" s="717"/>
      <c r="N2" s="717"/>
      <c r="O2" s="717"/>
      <c r="P2" s="717"/>
    </row>
    <row r="3" spans="1:16" hidden="1">
      <c r="A3" s="717"/>
      <c r="B3" s="717"/>
      <c r="C3" s="717"/>
      <c r="D3" s="717"/>
      <c r="E3" s="717"/>
      <c r="F3" s="717"/>
      <c r="G3" s="717"/>
      <c r="H3" s="717"/>
      <c r="I3" s="717"/>
      <c r="J3" s="717"/>
      <c r="K3" s="717"/>
      <c r="L3" s="717"/>
      <c r="M3" s="717"/>
      <c r="N3" s="717"/>
      <c r="O3" s="717"/>
      <c r="P3" s="717"/>
    </row>
    <row r="4" spans="1:16" hidden="1">
      <c r="A4" s="717"/>
      <c r="B4" s="717"/>
      <c r="C4" s="717"/>
      <c r="D4" s="717"/>
      <c r="E4" s="717"/>
      <c r="F4" s="717"/>
      <c r="G4" s="717"/>
      <c r="H4" s="717"/>
      <c r="I4" s="717"/>
      <c r="J4" s="717"/>
      <c r="K4" s="717"/>
      <c r="L4" s="717"/>
      <c r="M4" s="717"/>
      <c r="N4" s="717"/>
      <c r="O4" s="717"/>
      <c r="P4" s="717"/>
    </row>
    <row r="5" spans="1:16" hidden="1">
      <c r="A5" s="717"/>
      <c r="B5" s="717"/>
      <c r="C5" s="717"/>
      <c r="D5" s="717"/>
      <c r="E5" s="717"/>
      <c r="F5" s="717"/>
      <c r="G5" s="717"/>
      <c r="H5" s="717"/>
      <c r="I5" s="717"/>
      <c r="J5" s="717"/>
      <c r="K5" s="717"/>
      <c r="L5" s="717"/>
      <c r="M5" s="717"/>
      <c r="N5" s="717"/>
      <c r="O5" s="717"/>
      <c r="P5" s="717"/>
    </row>
    <row r="6" spans="1:16">
      <c r="A6" s="717"/>
      <c r="B6" s="717"/>
      <c r="C6" s="717"/>
      <c r="D6" s="717"/>
      <c r="E6" s="717"/>
      <c r="F6" s="717"/>
      <c r="G6" s="717"/>
      <c r="H6" s="717"/>
      <c r="I6" s="717"/>
      <c r="J6" s="717"/>
      <c r="K6" s="717"/>
      <c r="L6" s="717"/>
      <c r="M6" s="717"/>
      <c r="N6" s="717"/>
      <c r="O6" s="717"/>
      <c r="P6" s="717"/>
    </row>
    <row r="7" spans="1:16" ht="16.5" customHeight="1">
      <c r="A7" s="717"/>
      <c r="B7" s="717"/>
      <c r="C7" s="716"/>
      <c r="D7" s="717"/>
      <c r="E7" s="684" t="s">
        <v>105</v>
      </c>
      <c r="F7" s="685"/>
      <c r="G7" s="686"/>
      <c r="H7" s="718" t="s">
        <v>42</v>
      </c>
      <c r="I7" s="717" t="s">
        <v>753</v>
      </c>
      <c r="J7" s="717"/>
      <c r="K7" s="717"/>
      <c r="L7" s="717"/>
      <c r="M7" s="717"/>
      <c r="N7" s="717"/>
      <c r="O7" s="717"/>
      <c r="P7" s="717"/>
    </row>
    <row r="8" spans="1:16" ht="16.5" customHeight="1">
      <c r="A8" s="717"/>
      <c r="B8" s="717"/>
      <c r="C8" s="716"/>
      <c r="D8" s="717"/>
      <c r="E8" s="684" t="s">
        <v>106</v>
      </c>
      <c r="F8" s="685"/>
      <c r="G8" s="686"/>
      <c r="H8" s="719">
        <v>2024</v>
      </c>
      <c r="I8" s="720"/>
      <c r="J8" s="717"/>
      <c r="K8" s="717"/>
      <c r="L8" s="717"/>
      <c r="M8" s="717"/>
      <c r="N8" s="717"/>
      <c r="O8" s="717"/>
      <c r="P8" s="717"/>
    </row>
    <row r="9" spans="1:16" ht="16.5" customHeight="1">
      <c r="A9" s="717"/>
      <c r="B9" s="717"/>
      <c r="C9" s="716"/>
      <c r="D9" s="717"/>
      <c r="E9" s="684" t="s">
        <v>922</v>
      </c>
      <c r="F9" s="685"/>
      <c r="G9" s="686"/>
      <c r="H9" s="719">
        <v>2024</v>
      </c>
      <c r="I9" s="720">
        <v>2028</v>
      </c>
      <c r="J9" s="716">
        <v>2028</v>
      </c>
      <c r="K9" s="717"/>
      <c r="L9" s="717"/>
      <c r="M9" s="717"/>
      <c r="N9" s="717"/>
      <c r="O9" s="717"/>
      <c r="P9" s="717"/>
    </row>
    <row r="10" spans="1:16" ht="16.5" customHeight="1">
      <c r="A10" s="717"/>
      <c r="B10" s="717"/>
      <c r="C10" s="716"/>
      <c r="D10" s="717"/>
      <c r="E10" s="684" t="s">
        <v>269</v>
      </c>
      <c r="F10" s="685"/>
      <c r="G10" s="686"/>
      <c r="H10" s="719">
        <v>5</v>
      </c>
      <c r="I10" s="720"/>
      <c r="J10" s="717"/>
      <c r="K10" s="717"/>
      <c r="L10" s="717"/>
      <c r="M10" s="717"/>
      <c r="N10" s="717"/>
      <c r="O10" s="717"/>
      <c r="P10" s="717"/>
    </row>
    <row r="11" spans="1:16" ht="16.5" hidden="1" customHeight="1">
      <c r="A11" s="717"/>
      <c r="B11" s="717"/>
      <c r="C11" s="716"/>
      <c r="D11" s="717"/>
      <c r="E11" s="684" t="s">
        <v>1200</v>
      </c>
      <c r="F11" s="685"/>
      <c r="G11" s="686"/>
      <c r="H11" s="719">
        <v>5</v>
      </c>
      <c r="I11" s="720"/>
      <c r="J11" s="717"/>
      <c r="K11" s="717"/>
      <c r="L11" s="717"/>
      <c r="M11" s="717"/>
      <c r="N11" s="717"/>
      <c r="O11" s="717"/>
      <c r="P11" s="717"/>
    </row>
    <row r="12" spans="1:16">
      <c r="A12" s="717"/>
      <c r="B12" s="717"/>
      <c r="C12" s="716"/>
      <c r="D12" s="717"/>
      <c r="E12" s="717"/>
      <c r="F12" s="717"/>
      <c r="G12" s="717"/>
      <c r="H12" s="717"/>
      <c r="I12" s="717"/>
      <c r="J12" s="717"/>
      <c r="K12" s="717"/>
      <c r="L12" s="717"/>
      <c r="M12" s="717"/>
      <c r="N12" s="717"/>
      <c r="O12" s="717"/>
      <c r="P12" s="717"/>
    </row>
    <row r="13" spans="1:16">
      <c r="A13" s="717"/>
      <c r="B13" s="717"/>
      <c r="C13" s="716"/>
      <c r="D13" s="717"/>
      <c r="E13" s="717"/>
      <c r="F13" s="717"/>
      <c r="G13" s="717"/>
      <c r="H13" s="717"/>
      <c r="I13" s="717"/>
      <c r="J13" s="717"/>
      <c r="K13" s="717"/>
      <c r="L13" s="717"/>
      <c r="M13" s="717"/>
      <c r="N13" s="717"/>
      <c r="O13" s="717"/>
      <c r="P13" s="717"/>
    </row>
    <row r="14" spans="1:16" ht="15" customHeight="1">
      <c r="A14" s="717"/>
      <c r="B14" s="717"/>
      <c r="C14" s="716"/>
      <c r="D14" s="717"/>
      <c r="E14" s="721" t="s">
        <v>204</v>
      </c>
      <c r="F14" s="721"/>
      <c r="G14" s="721"/>
      <c r="H14" s="721"/>
      <c r="I14" s="722"/>
      <c r="J14" s="722"/>
      <c r="K14" s="722"/>
      <c r="L14" s="722"/>
      <c r="M14" s="722"/>
      <c r="N14" s="722"/>
      <c r="O14" s="722"/>
      <c r="P14" s="722"/>
    </row>
    <row r="15" spans="1:16" ht="15" customHeight="1">
      <c r="A15" s="717"/>
      <c r="B15" s="717"/>
      <c r="C15" s="716"/>
      <c r="D15" s="717"/>
      <c r="E15" s="723" t="s">
        <v>4118</v>
      </c>
      <c r="F15" s="723"/>
      <c r="G15" s="723"/>
      <c r="H15" s="723"/>
      <c r="I15" s="722"/>
      <c r="J15" s="722"/>
      <c r="K15" s="722"/>
      <c r="L15" s="722"/>
      <c r="M15" s="722"/>
      <c r="N15" s="722"/>
      <c r="O15" s="722"/>
      <c r="P15" s="722"/>
    </row>
    <row r="16" spans="1:16" ht="15" customHeight="1">
      <c r="A16" s="717"/>
      <c r="B16" s="717"/>
      <c r="C16" s="716"/>
      <c r="D16" s="717"/>
      <c r="E16" s="721" t="s">
        <v>205</v>
      </c>
      <c r="F16" s="721"/>
      <c r="G16" s="721"/>
      <c r="H16" s="721"/>
      <c r="I16" s="722"/>
      <c r="J16" s="722"/>
      <c r="K16" s="722"/>
      <c r="L16" s="722"/>
      <c r="M16" s="722"/>
      <c r="N16" s="722"/>
      <c r="O16" s="722"/>
      <c r="P16" s="722"/>
    </row>
    <row r="17" spans="1:16" ht="15" customHeight="1">
      <c r="A17" s="717"/>
      <c r="B17" s="717"/>
      <c r="C17" s="716"/>
      <c r="D17" s="717">
        <v>26356490</v>
      </c>
      <c r="E17" s="724" t="s">
        <v>2084</v>
      </c>
      <c r="F17" s="724"/>
      <c r="G17" s="724"/>
      <c r="H17" s="724"/>
      <c r="I17" s="725"/>
      <c r="J17" s="722"/>
      <c r="K17" s="722"/>
      <c r="L17" s="722"/>
      <c r="M17" s="722"/>
      <c r="N17" s="722"/>
      <c r="O17" s="717" t="s">
        <v>4282</v>
      </c>
      <c r="P17" s="722"/>
    </row>
    <row r="18" spans="1:16" ht="15" customHeight="1">
      <c r="A18" s="717"/>
      <c r="B18" s="717"/>
      <c r="C18" s="716"/>
      <c r="D18" s="717"/>
      <c r="E18" s="726" t="s">
        <v>4283</v>
      </c>
      <c r="F18" s="726"/>
      <c r="G18" s="726"/>
      <c r="H18" s="726"/>
      <c r="I18" s="725"/>
      <c r="J18" s="722"/>
      <c r="K18" s="722"/>
      <c r="L18" s="722"/>
      <c r="M18" s="722"/>
      <c r="N18" s="722"/>
      <c r="O18" s="722"/>
      <c r="P18" s="722"/>
    </row>
    <row r="19" spans="1:16" ht="15" customHeight="1">
      <c r="A19" s="717"/>
      <c r="B19" s="717"/>
      <c r="C19" s="716"/>
      <c r="D19" s="717"/>
      <c r="E19" s="727" t="s">
        <v>4284</v>
      </c>
      <c r="F19" s="727"/>
      <c r="G19" s="727"/>
      <c r="H19" s="727"/>
      <c r="I19" s="728"/>
      <c r="J19" s="722"/>
      <c r="K19" s="722"/>
      <c r="L19" s="722"/>
      <c r="M19" s="722"/>
      <c r="N19" s="722"/>
      <c r="O19" s="722"/>
      <c r="P19" s="722"/>
    </row>
    <row r="20" spans="1:16" ht="11.25" customHeight="1">
      <c r="A20" s="717"/>
      <c r="B20" s="717"/>
      <c r="C20" s="716"/>
      <c r="D20" s="717"/>
      <c r="E20" s="729"/>
      <c r="F20" s="730"/>
      <c r="G20" s="730"/>
      <c r="H20" s="731"/>
      <c r="I20" s="732"/>
      <c r="J20" s="733"/>
      <c r="K20" s="734"/>
      <c r="L20" s="735"/>
      <c r="M20" s="735"/>
      <c r="N20" s="734"/>
      <c r="O20" s="733"/>
      <c r="P20" s="733"/>
    </row>
    <row r="21" spans="1:16" ht="11.25" customHeight="1">
      <c r="A21" s="717"/>
      <c r="B21" s="717"/>
      <c r="C21" s="716"/>
      <c r="D21" s="717"/>
      <c r="E21" s="736" t="s">
        <v>1248</v>
      </c>
      <c r="F21" s="736"/>
      <c r="G21" s="736"/>
      <c r="H21" s="736"/>
      <c r="I21" s="737"/>
      <c r="J21" s="738"/>
      <c r="K21" s="738"/>
      <c r="L21" s="738"/>
      <c r="M21" s="738"/>
      <c r="N21" s="738"/>
      <c r="O21" s="720"/>
      <c r="P21" s="720"/>
    </row>
    <row r="22" spans="1:16" ht="30.6" customHeight="1">
      <c r="A22" s="717"/>
      <c r="B22" s="717"/>
      <c r="C22" s="716"/>
      <c r="D22" s="717"/>
      <c r="E22" s="739" t="s">
        <v>206</v>
      </c>
      <c r="F22" s="739"/>
      <c r="G22" s="739"/>
      <c r="H22" s="740" t="s">
        <v>4125</v>
      </c>
      <c r="I22" s="741"/>
      <c r="J22" s="720"/>
      <c r="K22" s="720"/>
      <c r="L22" s="720"/>
      <c r="M22" s="717"/>
      <c r="N22" s="717"/>
      <c r="O22" s="717"/>
      <c r="P22" s="717"/>
    </row>
    <row r="23" spans="1:16" ht="21" customHeight="1">
      <c r="A23" s="717"/>
      <c r="B23" s="717"/>
      <c r="C23" s="716"/>
      <c r="D23" s="717"/>
      <c r="E23" s="739" t="s">
        <v>207</v>
      </c>
      <c r="F23" s="739"/>
      <c r="G23" s="739"/>
      <c r="H23" s="740" t="s">
        <v>4126</v>
      </c>
      <c r="I23" s="741"/>
      <c r="J23" s="717"/>
      <c r="K23" s="717"/>
      <c r="L23" s="717"/>
      <c r="M23" s="717"/>
      <c r="N23" s="717"/>
      <c r="O23" s="717"/>
      <c r="P23" s="717"/>
    </row>
    <row r="24" spans="1:16" ht="15.95" customHeight="1">
      <c r="A24" s="717"/>
      <c r="B24" s="717"/>
      <c r="C24" s="716"/>
      <c r="D24" s="717"/>
      <c r="E24" s="739" t="s">
        <v>208</v>
      </c>
      <c r="F24" s="739"/>
      <c r="G24" s="739"/>
      <c r="H24" s="742"/>
      <c r="I24" s="741"/>
      <c r="J24" s="717"/>
      <c r="K24" s="717"/>
      <c r="L24" s="717"/>
      <c r="M24" s="717"/>
      <c r="N24" s="717"/>
      <c r="O24" s="717"/>
      <c r="P24" s="717"/>
    </row>
    <row r="25" spans="1:16" ht="15.95" customHeight="1">
      <c r="A25" s="717"/>
      <c r="B25" s="717"/>
      <c r="C25" s="716"/>
      <c r="D25" s="717"/>
      <c r="E25" s="739" t="s">
        <v>209</v>
      </c>
      <c r="F25" s="739"/>
      <c r="G25" s="739"/>
      <c r="H25" s="743" t="s">
        <v>4127</v>
      </c>
      <c r="I25" s="741"/>
      <c r="J25" s="717"/>
      <c r="K25" s="717"/>
      <c r="L25" s="717"/>
      <c r="M25" s="717"/>
      <c r="N25" s="717"/>
      <c r="O25" s="717"/>
      <c r="P25" s="717"/>
    </row>
    <row r="26" spans="1:16" ht="15.95" customHeight="1">
      <c r="A26" s="717"/>
      <c r="B26" s="717"/>
      <c r="C26" s="716"/>
      <c r="D26" s="717"/>
      <c r="E26" s="739" t="s">
        <v>107</v>
      </c>
      <c r="F26" s="739"/>
      <c r="G26" s="739"/>
      <c r="H26" s="744" t="s">
        <v>2085</v>
      </c>
      <c r="I26" s="741"/>
      <c r="J26" s="717"/>
      <c r="K26" s="717"/>
      <c r="L26" s="717"/>
      <c r="M26" s="717"/>
      <c r="N26" s="717"/>
      <c r="O26" s="717"/>
      <c r="P26" s="717"/>
    </row>
    <row r="27" spans="1:16" ht="15.95" customHeight="1">
      <c r="A27" s="717"/>
      <c r="B27" s="717"/>
      <c r="C27" s="716"/>
      <c r="D27" s="717"/>
      <c r="E27" s="739" t="s">
        <v>108</v>
      </c>
      <c r="F27" s="739"/>
      <c r="G27" s="739"/>
      <c r="H27" s="744" t="s">
        <v>1975</v>
      </c>
      <c r="I27" s="741"/>
      <c r="J27" s="717"/>
      <c r="K27" s="717"/>
      <c r="L27" s="717"/>
      <c r="M27" s="717"/>
      <c r="N27" s="717"/>
      <c r="O27" s="717"/>
      <c r="P27" s="717"/>
    </row>
    <row r="28" spans="1:16" ht="15.95" customHeight="1">
      <c r="A28" s="717"/>
      <c r="B28" s="717"/>
      <c r="C28" s="716"/>
      <c r="D28" s="717"/>
      <c r="E28" s="739" t="s">
        <v>210</v>
      </c>
      <c r="F28" s="739"/>
      <c r="G28" s="739"/>
      <c r="H28" s="742"/>
      <c r="I28" s="741"/>
      <c r="J28" s="717"/>
      <c r="K28" s="717"/>
      <c r="L28" s="717"/>
      <c r="M28" s="717"/>
      <c r="N28" s="717"/>
      <c r="O28" s="717"/>
      <c r="P28" s="717"/>
    </row>
    <row r="29" spans="1:16" ht="15.95" customHeight="1">
      <c r="A29" s="717"/>
      <c r="B29" s="717"/>
      <c r="C29" s="716"/>
      <c r="D29" s="717"/>
      <c r="E29" s="739" t="s">
        <v>211</v>
      </c>
      <c r="F29" s="739"/>
      <c r="G29" s="739"/>
      <c r="H29" s="745" t="s">
        <v>996</v>
      </c>
      <c r="I29" s="741"/>
      <c r="J29" s="717"/>
      <c r="K29" s="717"/>
      <c r="L29" s="717"/>
      <c r="M29" s="717"/>
      <c r="N29" s="717"/>
      <c r="O29" s="717"/>
      <c r="P29" s="717"/>
    </row>
    <row r="30" spans="1:16" ht="15.95" customHeight="1">
      <c r="A30" s="717"/>
      <c r="B30" s="717"/>
      <c r="C30" s="716"/>
      <c r="D30" s="717"/>
      <c r="E30" s="739" t="s">
        <v>212</v>
      </c>
      <c r="F30" s="739"/>
      <c r="G30" s="739"/>
      <c r="H30" s="746" t="s">
        <v>4119</v>
      </c>
      <c r="I30" s="725"/>
      <c r="J30" s="717"/>
      <c r="K30" s="717"/>
      <c r="L30" s="717"/>
      <c r="M30" s="717"/>
      <c r="N30" s="717"/>
      <c r="O30" s="717"/>
      <c r="P30" s="717"/>
    </row>
    <row r="31" spans="1:16" ht="15.95" customHeight="1">
      <c r="A31" s="717"/>
      <c r="B31" s="717"/>
      <c r="C31" s="716"/>
      <c r="D31" s="717"/>
      <c r="E31" s="739" t="s">
        <v>213</v>
      </c>
      <c r="F31" s="739"/>
      <c r="G31" s="739"/>
      <c r="H31" s="746" t="s">
        <v>4119</v>
      </c>
      <c r="I31" s="725"/>
      <c r="J31" s="717"/>
      <c r="K31" s="717"/>
      <c r="L31" s="717"/>
      <c r="M31" s="717"/>
      <c r="N31" s="717"/>
      <c r="O31" s="717"/>
      <c r="P31" s="717"/>
    </row>
    <row r="32" spans="1:16" ht="15.95" customHeight="1">
      <c r="A32" s="717"/>
      <c r="B32" s="717"/>
      <c r="C32" s="716"/>
      <c r="D32" s="717"/>
      <c r="E32" s="739" t="s">
        <v>214</v>
      </c>
      <c r="F32" s="739"/>
      <c r="G32" s="739"/>
      <c r="H32" s="746" t="s">
        <v>4120</v>
      </c>
      <c r="I32" s="725"/>
      <c r="J32" s="717"/>
      <c r="K32" s="717"/>
      <c r="L32" s="717"/>
      <c r="M32" s="717"/>
      <c r="N32" s="717"/>
      <c r="O32" s="717"/>
      <c r="P32" s="717"/>
    </row>
    <row r="33" spans="1:16" ht="15.95" customHeight="1">
      <c r="A33" s="717"/>
      <c r="B33" s="717"/>
      <c r="C33" s="716"/>
      <c r="D33" s="717"/>
      <c r="E33" s="739" t="s">
        <v>164</v>
      </c>
      <c r="F33" s="739"/>
      <c r="G33" s="739"/>
      <c r="H33" s="746" t="s">
        <v>4121</v>
      </c>
      <c r="I33" s="725"/>
      <c r="J33" s="717"/>
      <c r="K33" s="717"/>
      <c r="L33" s="717"/>
      <c r="M33" s="717"/>
      <c r="N33" s="717"/>
      <c r="O33" s="717"/>
      <c r="P33" s="717"/>
    </row>
    <row r="34" spans="1:16" ht="15.95" customHeight="1">
      <c r="A34" s="717"/>
      <c r="B34" s="717"/>
      <c r="C34" s="716"/>
      <c r="D34" s="717"/>
      <c r="E34" s="739" t="s">
        <v>215</v>
      </c>
      <c r="F34" s="739"/>
      <c r="G34" s="739"/>
      <c r="H34" s="746" t="s">
        <v>4122</v>
      </c>
      <c r="I34" s="725"/>
      <c r="J34" s="717"/>
      <c r="K34" s="717"/>
      <c r="L34" s="717"/>
      <c r="M34" s="717"/>
      <c r="N34" s="717"/>
      <c r="O34" s="717"/>
      <c r="P34" s="717"/>
    </row>
    <row r="35" spans="1:16" ht="15.95" customHeight="1">
      <c r="A35" s="717"/>
      <c r="B35" s="717"/>
      <c r="C35" s="716"/>
      <c r="D35" s="717"/>
      <c r="E35" s="739" t="s">
        <v>216</v>
      </c>
      <c r="F35" s="739"/>
      <c r="G35" s="739"/>
      <c r="H35" s="746" t="s">
        <v>4123</v>
      </c>
      <c r="I35" s="725"/>
      <c r="J35" s="717"/>
      <c r="K35" s="717"/>
      <c r="L35" s="717"/>
      <c r="M35" s="717"/>
      <c r="N35" s="717"/>
      <c r="O35" s="717"/>
      <c r="P35" s="717"/>
    </row>
    <row r="36" spans="1:16" ht="15.95" customHeight="1">
      <c r="A36" s="717"/>
      <c r="B36" s="717"/>
      <c r="C36" s="716"/>
      <c r="D36" s="717"/>
      <c r="E36" s="739" t="s">
        <v>217</v>
      </c>
      <c r="F36" s="739"/>
      <c r="G36" s="739"/>
      <c r="H36" s="746" t="s">
        <v>4124</v>
      </c>
      <c r="I36" s="725"/>
      <c r="J36" s="717"/>
      <c r="K36" s="717"/>
      <c r="L36" s="717"/>
      <c r="M36" s="717"/>
      <c r="N36" s="717"/>
      <c r="O36" s="717"/>
      <c r="P36" s="717"/>
    </row>
    <row r="37" spans="1:16" ht="15.95" customHeight="1">
      <c r="A37" s="717"/>
      <c r="B37" s="717"/>
      <c r="C37" s="716"/>
      <c r="D37" s="717"/>
      <c r="E37" s="739" t="s">
        <v>218</v>
      </c>
      <c r="F37" s="739"/>
      <c r="G37" s="747" t="s">
        <v>219</v>
      </c>
      <c r="H37" s="748" t="s">
        <v>20</v>
      </c>
      <c r="I37" s="725"/>
      <c r="J37" s="717"/>
      <c r="K37" s="717"/>
      <c r="L37" s="717"/>
      <c r="M37" s="717"/>
      <c r="N37" s="717"/>
      <c r="O37" s="717"/>
      <c r="P37" s="717"/>
    </row>
    <row r="38" spans="1:16" ht="15.95" customHeight="1">
      <c r="A38" s="717"/>
      <c r="B38" s="717"/>
      <c r="C38" s="716"/>
      <c r="D38" s="717"/>
      <c r="E38" s="739"/>
      <c r="F38" s="739"/>
      <c r="G38" s="747" t="s">
        <v>220</v>
      </c>
      <c r="H38" s="748" t="s">
        <v>731</v>
      </c>
      <c r="I38" s="725"/>
      <c r="J38" s="717"/>
      <c r="K38" s="717"/>
      <c r="L38" s="717"/>
      <c r="M38" s="717"/>
      <c r="N38" s="717"/>
      <c r="O38" s="717"/>
      <c r="P38" s="717"/>
    </row>
    <row r="39" spans="1:16" ht="15.95" customHeight="1">
      <c r="A39" s="717"/>
      <c r="B39" s="717"/>
      <c r="C39" s="716"/>
      <c r="D39" s="717"/>
      <c r="E39" s="739"/>
      <c r="F39" s="739"/>
      <c r="G39" s="747" t="s">
        <v>221</v>
      </c>
      <c r="H39" s="748" t="s">
        <v>750</v>
      </c>
      <c r="I39" s="725"/>
      <c r="J39" s="717"/>
      <c r="K39" s="717"/>
      <c r="L39" s="717"/>
      <c r="M39" s="717"/>
      <c r="N39" s="717"/>
      <c r="O39" s="717"/>
      <c r="P39" s="717"/>
    </row>
    <row r="40" spans="1:16" ht="20.25" customHeight="1">
      <c r="A40" s="717"/>
      <c r="B40" s="717"/>
      <c r="C40" s="716"/>
      <c r="D40" s="717"/>
      <c r="E40" s="739" t="s">
        <v>222</v>
      </c>
      <c r="F40" s="739"/>
      <c r="G40" s="739"/>
      <c r="H40" s="748" t="s">
        <v>20</v>
      </c>
      <c r="I40" s="725"/>
      <c r="J40" s="717"/>
      <c r="K40" s="717"/>
      <c r="L40" s="717"/>
      <c r="M40" s="717"/>
      <c r="N40" s="717"/>
      <c r="O40" s="717"/>
      <c r="P40" s="717"/>
    </row>
    <row r="41" spans="1:16" ht="15.95" customHeight="1">
      <c r="A41" s="717"/>
      <c r="B41" s="717"/>
      <c r="C41" s="716"/>
      <c r="D41" s="717"/>
      <c r="E41" s="739" t="s">
        <v>223</v>
      </c>
      <c r="F41" s="739"/>
      <c r="G41" s="739"/>
      <c r="H41" s="748" t="s">
        <v>20</v>
      </c>
      <c r="I41" s="725"/>
      <c r="J41" s="717"/>
      <c r="K41" s="717"/>
      <c r="L41" s="717"/>
      <c r="M41" s="717"/>
      <c r="N41" s="717"/>
      <c r="O41" s="717"/>
      <c r="P41" s="717"/>
    </row>
    <row r="42" spans="1:16" ht="21.75" customHeight="1">
      <c r="A42" s="717"/>
      <c r="B42" s="717"/>
      <c r="C42" s="716"/>
      <c r="D42" s="717"/>
      <c r="E42" s="739" t="s">
        <v>224</v>
      </c>
      <c r="F42" s="739"/>
      <c r="G42" s="739"/>
      <c r="H42" s="748" t="s">
        <v>20</v>
      </c>
      <c r="I42" s="725"/>
      <c r="J42" s="717"/>
      <c r="K42" s="717"/>
      <c r="L42" s="717"/>
      <c r="M42" s="717"/>
      <c r="N42" s="717"/>
      <c r="O42" s="717"/>
      <c r="P42" s="717"/>
    </row>
    <row r="43" spans="1:16" ht="15.95" customHeight="1">
      <c r="A43" s="717" t="s">
        <v>1443</v>
      </c>
      <c r="B43" s="717"/>
      <c r="C43" s="716"/>
      <c r="D43" s="717"/>
      <c r="E43" s="739" t="s">
        <v>225</v>
      </c>
      <c r="F43" s="739"/>
      <c r="G43" s="739"/>
      <c r="H43" s="748" t="s">
        <v>20</v>
      </c>
      <c r="I43" s="725"/>
      <c r="J43" s="717"/>
      <c r="K43" s="717"/>
      <c r="L43" s="717"/>
      <c r="M43" s="717"/>
      <c r="N43" s="717"/>
      <c r="O43" s="717"/>
      <c r="P43" s="717"/>
    </row>
    <row r="44" spans="1:16" ht="15.95" customHeight="1">
      <c r="A44" s="717"/>
      <c r="B44" s="717"/>
      <c r="C44" s="716"/>
      <c r="D44" s="717"/>
      <c r="E44" s="682" t="s">
        <v>226</v>
      </c>
      <c r="F44" s="682"/>
      <c r="G44" s="682"/>
      <c r="H44" s="749"/>
      <c r="I44" s="725"/>
      <c r="J44" s="750"/>
      <c r="K44" s="717"/>
      <c r="L44" s="717"/>
      <c r="M44" s="717"/>
      <c r="N44" s="717"/>
      <c r="O44" s="717"/>
      <c r="P44" s="717"/>
    </row>
    <row r="45" spans="1:16" ht="15.95" customHeight="1">
      <c r="A45" s="717"/>
      <c r="B45" s="717"/>
      <c r="C45" s="716"/>
      <c r="D45" s="717"/>
      <c r="E45" s="739" t="s">
        <v>227</v>
      </c>
      <c r="F45" s="739"/>
      <c r="G45" s="739"/>
      <c r="H45" s="748" t="s">
        <v>20</v>
      </c>
      <c r="I45" s="725"/>
      <c r="J45" s="717"/>
      <c r="K45" s="717"/>
      <c r="L45" s="717"/>
      <c r="M45" s="717"/>
      <c r="N45" s="717"/>
      <c r="O45" s="717"/>
      <c r="P45" s="717"/>
    </row>
    <row r="46" spans="1:16" ht="15.95" customHeight="1">
      <c r="A46" s="717" t="s">
        <v>1444</v>
      </c>
      <c r="B46" s="717"/>
      <c r="C46" s="716"/>
      <c r="D46" s="717"/>
      <c r="E46" s="739" t="s">
        <v>228</v>
      </c>
      <c r="F46" s="739"/>
      <c r="G46" s="739"/>
      <c r="H46" s="748" t="s">
        <v>20</v>
      </c>
      <c r="I46" s="725"/>
      <c r="J46" s="717"/>
      <c r="K46" s="717"/>
      <c r="L46" s="717"/>
      <c r="M46" s="717"/>
      <c r="N46" s="717"/>
      <c r="O46" s="717"/>
      <c r="P46" s="717"/>
    </row>
    <row r="47" spans="1:16" ht="48" customHeight="1">
      <c r="A47" s="717"/>
      <c r="B47" s="717"/>
      <c r="C47" s="716"/>
      <c r="D47" s="717"/>
      <c r="E47" s="751" t="s">
        <v>229</v>
      </c>
      <c r="F47" s="739" t="s">
        <v>230</v>
      </c>
      <c r="G47" s="739"/>
      <c r="H47" s="752" t="s">
        <v>4180</v>
      </c>
      <c r="I47" s="725"/>
      <c r="J47" s="717"/>
      <c r="K47" s="717"/>
      <c r="L47" s="717"/>
      <c r="M47" s="717"/>
      <c r="N47" s="717"/>
      <c r="O47" s="717"/>
      <c r="P47" s="717"/>
    </row>
    <row r="48" spans="1:16" ht="15.95" customHeight="1">
      <c r="A48" s="717"/>
      <c r="B48" s="717"/>
      <c r="C48" s="716"/>
      <c r="D48" s="717"/>
      <c r="E48" s="751"/>
      <c r="F48" s="739" t="s">
        <v>231</v>
      </c>
      <c r="G48" s="739"/>
      <c r="H48" s="753" t="s">
        <v>790</v>
      </c>
      <c r="I48" s="725"/>
      <c r="J48" s="717"/>
      <c r="K48" s="717"/>
      <c r="L48" s="717"/>
      <c r="M48" s="717"/>
      <c r="N48" s="717"/>
      <c r="O48" s="717"/>
      <c r="P48" s="717"/>
    </row>
    <row r="49" spans="1:16" ht="15.95" customHeight="1">
      <c r="A49" s="717"/>
      <c r="B49" s="717"/>
      <c r="C49" s="716"/>
      <c r="D49" s="717"/>
      <c r="E49" s="751"/>
      <c r="F49" s="739" t="s">
        <v>232</v>
      </c>
      <c r="G49" s="739"/>
      <c r="H49" s="752" t="s">
        <v>4134</v>
      </c>
      <c r="I49" s="725"/>
      <c r="J49" s="717"/>
      <c r="K49" s="717"/>
      <c r="L49" s="717"/>
      <c r="M49" s="717"/>
      <c r="N49" s="717"/>
      <c r="O49" s="717"/>
      <c r="P49" s="717"/>
    </row>
    <row r="50" spans="1:16" ht="15.95" customHeight="1">
      <c r="A50" s="717"/>
      <c r="B50" s="717"/>
      <c r="C50" s="716"/>
      <c r="D50" s="717"/>
      <c r="E50" s="751"/>
      <c r="F50" s="739" t="s">
        <v>233</v>
      </c>
      <c r="G50" s="739"/>
      <c r="H50" s="754">
        <v>44188</v>
      </c>
      <c r="I50" s="725"/>
      <c r="J50" s="717"/>
      <c r="K50" s="717"/>
      <c r="L50" s="717"/>
      <c r="M50" s="717"/>
      <c r="N50" s="717"/>
      <c r="O50" s="717"/>
      <c r="P50" s="717"/>
    </row>
    <row r="51" spans="1:16" ht="37.5" customHeight="1">
      <c r="A51" s="717"/>
      <c r="B51" s="717"/>
      <c r="C51" s="716"/>
      <c r="D51" s="717"/>
      <c r="E51" s="751"/>
      <c r="F51" s="682" t="s">
        <v>234</v>
      </c>
      <c r="G51" s="682"/>
      <c r="H51" s="749" t="s">
        <v>4186</v>
      </c>
      <c r="I51" s="725"/>
      <c r="J51" s="750"/>
      <c r="K51" s="717"/>
      <c r="L51" s="717"/>
      <c r="M51" s="717"/>
      <c r="N51" s="717"/>
      <c r="O51" s="717"/>
      <c r="P51" s="717"/>
    </row>
    <row r="52" spans="1:16" ht="17.25" customHeight="1">
      <c r="A52" s="717" t="s">
        <v>1445</v>
      </c>
      <c r="B52" s="717"/>
      <c r="C52" s="716"/>
      <c r="D52" s="717"/>
      <c r="E52" s="739" t="s">
        <v>235</v>
      </c>
      <c r="F52" s="739"/>
      <c r="G52" s="739"/>
      <c r="H52" s="748" t="s">
        <v>20</v>
      </c>
      <c r="I52" s="725"/>
      <c r="J52" s="717"/>
      <c r="K52" s="717"/>
      <c r="L52" s="717"/>
      <c r="M52" s="717"/>
      <c r="N52" s="717"/>
      <c r="O52" s="717"/>
      <c r="P52" s="717"/>
    </row>
    <row r="53" spans="1:16" ht="37.5" customHeight="1">
      <c r="A53" s="717"/>
      <c r="B53" s="717"/>
      <c r="C53" s="716"/>
      <c r="D53" s="717"/>
      <c r="E53" s="751" t="s">
        <v>229</v>
      </c>
      <c r="F53" s="739" t="s">
        <v>230</v>
      </c>
      <c r="G53" s="739"/>
      <c r="H53" s="752" t="s">
        <v>4132</v>
      </c>
      <c r="I53" s="725"/>
      <c r="J53" s="717"/>
      <c r="K53" s="717"/>
      <c r="L53" s="717"/>
      <c r="M53" s="717"/>
      <c r="N53" s="717"/>
      <c r="O53" s="717"/>
      <c r="P53" s="717"/>
    </row>
    <row r="54" spans="1:16" ht="15.95" customHeight="1">
      <c r="A54" s="717"/>
      <c r="B54" s="717"/>
      <c r="C54" s="716"/>
      <c r="D54" s="717"/>
      <c r="E54" s="751"/>
      <c r="F54" s="739" t="s">
        <v>231</v>
      </c>
      <c r="G54" s="739"/>
      <c r="H54" s="753" t="s">
        <v>790</v>
      </c>
      <c r="I54" s="725"/>
      <c r="J54" s="717"/>
      <c r="K54" s="717"/>
      <c r="L54" s="717"/>
      <c r="M54" s="717"/>
      <c r="N54" s="717"/>
      <c r="O54" s="717"/>
      <c r="P54" s="717"/>
    </row>
    <row r="55" spans="1:16" ht="15.95" customHeight="1">
      <c r="A55" s="717"/>
      <c r="B55" s="717"/>
      <c r="C55" s="716"/>
      <c r="D55" s="717"/>
      <c r="E55" s="751"/>
      <c r="F55" s="739" t="s">
        <v>232</v>
      </c>
      <c r="G55" s="739"/>
      <c r="H55" s="752" t="s">
        <v>4133</v>
      </c>
      <c r="I55" s="725"/>
      <c r="J55" s="717"/>
      <c r="K55" s="717"/>
      <c r="L55" s="717"/>
      <c r="M55" s="717"/>
      <c r="N55" s="717"/>
      <c r="O55" s="717"/>
      <c r="P55" s="717"/>
    </row>
    <row r="56" spans="1:16" ht="15.95" customHeight="1">
      <c r="A56" s="717"/>
      <c r="B56" s="717"/>
      <c r="C56" s="716"/>
      <c r="D56" s="717"/>
      <c r="E56" s="751"/>
      <c r="F56" s="739" t="s">
        <v>233</v>
      </c>
      <c r="G56" s="739"/>
      <c r="H56" s="754">
        <v>44188</v>
      </c>
      <c r="I56" s="725"/>
      <c r="J56" s="717"/>
      <c r="K56" s="717"/>
      <c r="L56" s="717"/>
      <c r="M56" s="717"/>
      <c r="N56" s="717"/>
      <c r="O56" s="717"/>
      <c r="P56" s="717"/>
    </row>
    <row r="57" spans="1:16" ht="40.5" customHeight="1">
      <c r="A57" s="717"/>
      <c r="B57" s="717"/>
      <c r="C57" s="716"/>
      <c r="D57" s="717"/>
      <c r="E57" s="751"/>
      <c r="F57" s="682" t="s">
        <v>234</v>
      </c>
      <c r="G57" s="682"/>
      <c r="H57" s="749" t="s">
        <v>4187</v>
      </c>
      <c r="I57" s="725"/>
      <c r="J57" s="750"/>
      <c r="K57" s="717"/>
      <c r="L57" s="717"/>
      <c r="M57" s="717"/>
      <c r="N57" s="717"/>
      <c r="O57" s="717"/>
      <c r="P57" s="717"/>
    </row>
    <row r="58" spans="1:16" ht="15.95" customHeight="1">
      <c r="A58" s="717" t="s">
        <v>1446</v>
      </c>
      <c r="B58" s="717"/>
      <c r="C58" s="716"/>
      <c r="D58" s="717"/>
      <c r="E58" s="739" t="s">
        <v>236</v>
      </c>
      <c r="F58" s="739"/>
      <c r="G58" s="739"/>
      <c r="H58" s="748" t="s">
        <v>21</v>
      </c>
      <c r="I58" s="725"/>
      <c r="J58" s="717"/>
      <c r="K58" s="717"/>
      <c r="L58" s="717"/>
      <c r="M58" s="717"/>
      <c r="N58" s="717"/>
      <c r="O58" s="717"/>
      <c r="P58" s="717"/>
    </row>
    <row r="59" spans="1:16" ht="15.95" hidden="1" customHeight="1">
      <c r="A59" s="717"/>
      <c r="B59" s="717"/>
      <c r="C59" s="716"/>
      <c r="D59" s="717"/>
      <c r="E59" s="751" t="s">
        <v>229</v>
      </c>
      <c r="F59" s="739" t="s">
        <v>230</v>
      </c>
      <c r="G59" s="739"/>
      <c r="H59" s="755" t="s">
        <v>1152</v>
      </c>
      <c r="I59" s="725"/>
      <c r="J59" s="717"/>
      <c r="K59" s="717"/>
      <c r="L59" s="717"/>
      <c r="M59" s="717"/>
      <c r="N59" s="717"/>
      <c r="O59" s="717"/>
      <c r="P59" s="717"/>
    </row>
    <row r="60" spans="1:16" ht="15.95" hidden="1" customHeight="1">
      <c r="A60" s="717"/>
      <c r="B60" s="717"/>
      <c r="C60" s="716"/>
      <c r="D60" s="717"/>
      <c r="E60" s="751"/>
      <c r="F60" s="739" t="s">
        <v>231</v>
      </c>
      <c r="G60" s="739"/>
      <c r="H60" s="756" t="s">
        <v>1152</v>
      </c>
      <c r="I60" s="725"/>
      <c r="J60" s="717"/>
      <c r="K60" s="717"/>
      <c r="L60" s="717"/>
      <c r="M60" s="717"/>
      <c r="N60" s="717"/>
      <c r="O60" s="717"/>
      <c r="P60" s="717"/>
    </row>
    <row r="61" spans="1:16" ht="15.95" hidden="1" customHeight="1">
      <c r="A61" s="717"/>
      <c r="B61" s="717"/>
      <c r="C61" s="716"/>
      <c r="D61" s="717"/>
      <c r="E61" s="751"/>
      <c r="F61" s="739" t="s">
        <v>232</v>
      </c>
      <c r="G61" s="739"/>
      <c r="H61" s="755" t="s">
        <v>1152</v>
      </c>
      <c r="I61" s="725"/>
      <c r="J61" s="717"/>
      <c r="K61" s="717"/>
      <c r="L61" s="717"/>
      <c r="M61" s="717"/>
      <c r="N61" s="717"/>
      <c r="O61" s="717"/>
      <c r="P61" s="717"/>
    </row>
    <row r="62" spans="1:16" ht="15.95" hidden="1" customHeight="1">
      <c r="A62" s="717"/>
      <c r="B62" s="717"/>
      <c r="C62" s="716"/>
      <c r="D62" s="717"/>
      <c r="E62" s="751"/>
      <c r="F62" s="739" t="s">
        <v>233</v>
      </c>
      <c r="G62" s="739"/>
      <c r="H62" s="757"/>
      <c r="I62" s="725"/>
      <c r="J62" s="717"/>
      <c r="K62" s="717"/>
      <c r="L62" s="717"/>
      <c r="M62" s="717"/>
      <c r="N62" s="717"/>
      <c r="O62" s="717"/>
      <c r="P62" s="717"/>
    </row>
    <row r="63" spans="1:16" ht="15.95" hidden="1" customHeight="1">
      <c r="A63" s="717"/>
      <c r="B63" s="717"/>
      <c r="C63" s="716"/>
      <c r="D63" s="717"/>
      <c r="E63" s="751"/>
      <c r="F63" s="682" t="s">
        <v>234</v>
      </c>
      <c r="G63" s="682"/>
      <c r="H63" s="758" t="s">
        <v>1152</v>
      </c>
      <c r="I63" s="725"/>
      <c r="J63" s="750"/>
      <c r="K63" s="717"/>
      <c r="L63" s="717"/>
      <c r="M63" s="717"/>
      <c r="N63" s="717"/>
      <c r="O63" s="717"/>
      <c r="P63" s="717"/>
    </row>
    <row r="64" spans="1:16" ht="21.95" customHeight="1">
      <c r="A64" s="717" t="s">
        <v>1447</v>
      </c>
      <c r="B64" s="717"/>
      <c r="C64" s="716"/>
      <c r="D64" s="717"/>
      <c r="E64" s="739" t="s">
        <v>4285</v>
      </c>
      <c r="F64" s="739"/>
      <c r="G64" s="739"/>
      <c r="H64" s="748" t="s">
        <v>21</v>
      </c>
      <c r="I64" s="725"/>
      <c r="J64" s="750"/>
      <c r="K64" s="717"/>
      <c r="L64" s="717"/>
      <c r="M64" s="717"/>
      <c r="N64" s="717"/>
      <c r="O64" s="717"/>
      <c r="P64" s="717"/>
    </row>
    <row r="65" spans="1:16" ht="15.95" hidden="1" customHeight="1">
      <c r="A65" s="717"/>
      <c r="B65" s="717"/>
      <c r="C65" s="716"/>
      <c r="D65" s="717"/>
      <c r="E65" s="751" t="s">
        <v>229</v>
      </c>
      <c r="F65" s="739" t="s">
        <v>230</v>
      </c>
      <c r="G65" s="739"/>
      <c r="H65" s="755" t="s">
        <v>1152</v>
      </c>
      <c r="I65" s="725"/>
      <c r="J65" s="717"/>
      <c r="K65" s="717"/>
      <c r="L65" s="717"/>
      <c r="M65" s="717"/>
      <c r="N65" s="717"/>
      <c r="O65" s="717"/>
      <c r="P65" s="717"/>
    </row>
    <row r="66" spans="1:16" ht="15.95" hidden="1" customHeight="1">
      <c r="A66" s="717"/>
      <c r="B66" s="717"/>
      <c r="C66" s="716"/>
      <c r="D66" s="717"/>
      <c r="E66" s="751"/>
      <c r="F66" s="739" t="s">
        <v>231</v>
      </c>
      <c r="G66" s="739"/>
      <c r="H66" s="756" t="s">
        <v>1152</v>
      </c>
      <c r="I66" s="725"/>
      <c r="J66" s="717"/>
      <c r="K66" s="717"/>
      <c r="L66" s="717"/>
      <c r="M66" s="717"/>
      <c r="N66" s="717"/>
      <c r="O66" s="717"/>
      <c r="P66" s="717"/>
    </row>
    <row r="67" spans="1:16" ht="15.95" hidden="1" customHeight="1">
      <c r="A67" s="717"/>
      <c r="B67" s="717"/>
      <c r="C67" s="716"/>
      <c r="D67" s="717"/>
      <c r="E67" s="751"/>
      <c r="F67" s="739" t="s">
        <v>232</v>
      </c>
      <c r="G67" s="739"/>
      <c r="H67" s="755" t="s">
        <v>1152</v>
      </c>
      <c r="I67" s="725"/>
      <c r="J67" s="717"/>
      <c r="K67" s="717"/>
      <c r="L67" s="717"/>
      <c r="M67" s="717"/>
      <c r="N67" s="717"/>
      <c r="O67" s="717"/>
      <c r="P67" s="717"/>
    </row>
    <row r="68" spans="1:16" ht="15.95" hidden="1" customHeight="1">
      <c r="A68" s="717"/>
      <c r="B68" s="717"/>
      <c r="C68" s="716"/>
      <c r="D68" s="717"/>
      <c r="E68" s="751"/>
      <c r="F68" s="739" t="s">
        <v>233</v>
      </c>
      <c r="G68" s="739"/>
      <c r="H68" s="757"/>
      <c r="I68" s="725"/>
      <c r="J68" s="717"/>
      <c r="K68" s="717"/>
      <c r="L68" s="717"/>
      <c r="M68" s="717"/>
      <c r="N68" s="717"/>
      <c r="O68" s="717"/>
      <c r="P68" s="717"/>
    </row>
    <row r="69" spans="1:16" ht="15.95" hidden="1" customHeight="1">
      <c r="A69" s="717"/>
      <c r="B69" s="717"/>
      <c r="C69" s="716"/>
      <c r="D69" s="717"/>
      <c r="E69" s="751"/>
      <c r="F69" s="739" t="s">
        <v>237</v>
      </c>
      <c r="G69" s="739"/>
      <c r="H69" s="757"/>
      <c r="I69" s="725"/>
      <c r="J69" s="717"/>
      <c r="K69" s="717"/>
      <c r="L69" s="717"/>
      <c r="M69" s="717"/>
      <c r="N69" s="717"/>
      <c r="O69" s="717"/>
      <c r="P69" s="717"/>
    </row>
    <row r="70" spans="1:16" ht="15.95" hidden="1" customHeight="1">
      <c r="A70" s="717"/>
      <c r="B70" s="717"/>
      <c r="C70" s="716"/>
      <c r="D70" s="717"/>
      <c r="E70" s="751"/>
      <c r="F70" s="739" t="s">
        <v>238</v>
      </c>
      <c r="G70" s="739"/>
      <c r="H70" s="757"/>
      <c r="I70" s="725"/>
      <c r="J70" s="717"/>
      <c r="K70" s="717"/>
      <c r="L70" s="717"/>
      <c r="M70" s="717"/>
      <c r="N70" s="717"/>
      <c r="O70" s="717"/>
      <c r="P70" s="717"/>
    </row>
    <row r="71" spans="1:16" ht="21.95" customHeight="1">
      <c r="A71" s="717" t="s">
        <v>1448</v>
      </c>
      <c r="B71" s="717"/>
      <c r="C71" s="716"/>
      <c r="D71" s="717"/>
      <c r="E71" s="739" t="s">
        <v>4286</v>
      </c>
      <c r="F71" s="739"/>
      <c r="G71" s="739"/>
      <c r="H71" s="748" t="s">
        <v>21</v>
      </c>
      <c r="I71" s="725"/>
      <c r="J71" s="717"/>
      <c r="K71" s="717"/>
      <c r="L71" s="717"/>
      <c r="M71" s="717"/>
      <c r="N71" s="717"/>
      <c r="O71" s="717"/>
      <c r="P71" s="717"/>
    </row>
    <row r="72" spans="1:16" ht="15.95" hidden="1" customHeight="1">
      <c r="A72" s="717"/>
      <c r="B72" s="717"/>
      <c r="C72" s="716"/>
      <c r="D72" s="717"/>
      <c r="E72" s="751" t="s">
        <v>229</v>
      </c>
      <c r="F72" s="739" t="s">
        <v>230</v>
      </c>
      <c r="G72" s="739"/>
      <c r="H72" s="755" t="s">
        <v>1152</v>
      </c>
      <c r="I72" s="725"/>
      <c r="J72" s="717"/>
      <c r="K72" s="717"/>
      <c r="L72" s="717"/>
      <c r="M72" s="717"/>
      <c r="N72" s="717"/>
      <c r="O72" s="717"/>
      <c r="P72" s="717"/>
    </row>
    <row r="73" spans="1:16" ht="15.95" hidden="1" customHeight="1">
      <c r="A73" s="717"/>
      <c r="B73" s="717"/>
      <c r="C73" s="716"/>
      <c r="D73" s="717"/>
      <c r="E73" s="751"/>
      <c r="F73" s="739" t="s">
        <v>231</v>
      </c>
      <c r="G73" s="739"/>
      <c r="H73" s="756" t="s">
        <v>1152</v>
      </c>
      <c r="I73" s="725"/>
      <c r="J73" s="717"/>
      <c r="K73" s="717"/>
      <c r="L73" s="717"/>
      <c r="M73" s="717"/>
      <c r="N73" s="717"/>
      <c r="O73" s="717"/>
      <c r="P73" s="717"/>
    </row>
    <row r="74" spans="1:16" ht="15.95" hidden="1" customHeight="1">
      <c r="A74" s="717"/>
      <c r="B74" s="717"/>
      <c r="C74" s="716"/>
      <c r="D74" s="717"/>
      <c r="E74" s="751"/>
      <c r="F74" s="739" t="s">
        <v>232</v>
      </c>
      <c r="G74" s="739"/>
      <c r="H74" s="755" t="s">
        <v>1152</v>
      </c>
      <c r="I74" s="725"/>
      <c r="J74" s="717"/>
      <c r="K74" s="717"/>
      <c r="L74" s="717"/>
      <c r="M74" s="717"/>
      <c r="N74" s="717"/>
      <c r="O74" s="717"/>
      <c r="P74" s="717"/>
    </row>
    <row r="75" spans="1:16" ht="15.95" hidden="1" customHeight="1">
      <c r="A75" s="717"/>
      <c r="B75" s="717"/>
      <c r="C75" s="716"/>
      <c r="D75" s="717"/>
      <c r="E75" s="751"/>
      <c r="F75" s="739" t="s">
        <v>233</v>
      </c>
      <c r="G75" s="739"/>
      <c r="H75" s="757"/>
      <c r="I75" s="725"/>
      <c r="J75" s="717"/>
      <c r="K75" s="717"/>
      <c r="L75" s="717"/>
      <c r="M75" s="717"/>
      <c r="N75" s="717"/>
      <c r="O75" s="717"/>
      <c r="P75" s="717"/>
    </row>
    <row r="76" spans="1:16" ht="15.95" hidden="1" customHeight="1">
      <c r="A76" s="717"/>
      <c r="B76" s="717"/>
      <c r="C76" s="716"/>
      <c r="D76" s="717"/>
      <c r="E76" s="751"/>
      <c r="F76" s="739" t="s">
        <v>237</v>
      </c>
      <c r="G76" s="739"/>
      <c r="H76" s="757"/>
      <c r="I76" s="725"/>
      <c r="J76" s="717"/>
      <c r="K76" s="717"/>
      <c r="L76" s="717"/>
      <c r="M76" s="717"/>
      <c r="N76" s="717"/>
      <c r="O76" s="717"/>
      <c r="P76" s="717"/>
    </row>
    <row r="77" spans="1:16" ht="15.95" hidden="1" customHeight="1">
      <c r="A77" s="717"/>
      <c r="B77" s="717"/>
      <c r="C77" s="716"/>
      <c r="D77" s="717"/>
      <c r="E77" s="751"/>
      <c r="F77" s="739" t="s">
        <v>238</v>
      </c>
      <c r="G77" s="739"/>
      <c r="H77" s="757"/>
      <c r="I77" s="725"/>
      <c r="J77" s="717"/>
      <c r="K77" s="717"/>
      <c r="L77" s="717"/>
      <c r="M77" s="717"/>
      <c r="N77" s="717"/>
      <c r="O77" s="717"/>
      <c r="P77" s="717"/>
    </row>
    <row r="78" spans="1:16" ht="21.95" customHeight="1">
      <c r="A78" s="717" t="s">
        <v>1449</v>
      </c>
      <c r="B78" s="717"/>
      <c r="C78" s="716"/>
      <c r="D78" s="717"/>
      <c r="E78" s="739" t="s">
        <v>4287</v>
      </c>
      <c r="F78" s="739"/>
      <c r="G78" s="739"/>
      <c r="H78" s="748" t="s">
        <v>21</v>
      </c>
      <c r="I78" s="725"/>
      <c r="J78" s="717"/>
      <c r="K78" s="717"/>
      <c r="L78" s="717"/>
      <c r="M78" s="717"/>
      <c r="N78" s="717"/>
      <c r="O78" s="717"/>
      <c r="P78" s="717"/>
    </row>
    <row r="79" spans="1:16" ht="15.95" hidden="1" customHeight="1">
      <c r="A79" s="717"/>
      <c r="B79" s="717"/>
      <c r="C79" s="716"/>
      <c r="D79" s="717"/>
      <c r="E79" s="751" t="s">
        <v>229</v>
      </c>
      <c r="F79" s="739" t="s">
        <v>230</v>
      </c>
      <c r="G79" s="739"/>
      <c r="H79" s="755" t="s">
        <v>1152</v>
      </c>
      <c r="I79" s="725"/>
      <c r="J79" s="717"/>
      <c r="K79" s="717"/>
      <c r="L79" s="717"/>
      <c r="M79" s="717"/>
      <c r="N79" s="717"/>
      <c r="O79" s="717"/>
      <c r="P79" s="717"/>
    </row>
    <row r="80" spans="1:16" ht="15.95" hidden="1" customHeight="1">
      <c r="A80" s="717"/>
      <c r="B80" s="717"/>
      <c r="C80" s="716"/>
      <c r="D80" s="717"/>
      <c r="E80" s="751"/>
      <c r="F80" s="739" t="s">
        <v>231</v>
      </c>
      <c r="G80" s="739"/>
      <c r="H80" s="756" t="s">
        <v>1152</v>
      </c>
      <c r="I80" s="725"/>
      <c r="J80" s="717"/>
      <c r="K80" s="717"/>
      <c r="L80" s="717"/>
      <c r="M80" s="717"/>
      <c r="N80" s="717"/>
      <c r="O80" s="717"/>
      <c r="P80" s="717"/>
    </row>
    <row r="81" spans="1:16" ht="15.95" hidden="1" customHeight="1">
      <c r="A81" s="717"/>
      <c r="B81" s="717"/>
      <c r="C81" s="716"/>
      <c r="D81" s="717"/>
      <c r="E81" s="751"/>
      <c r="F81" s="739" t="s">
        <v>232</v>
      </c>
      <c r="G81" s="739"/>
      <c r="H81" s="755" t="s">
        <v>1152</v>
      </c>
      <c r="I81" s="725"/>
      <c r="J81" s="717"/>
      <c r="K81" s="717"/>
      <c r="L81" s="717"/>
      <c r="M81" s="717"/>
      <c r="N81" s="717"/>
      <c r="O81" s="717"/>
      <c r="P81" s="717"/>
    </row>
    <row r="82" spans="1:16" ht="15.95" hidden="1" customHeight="1">
      <c r="A82" s="717"/>
      <c r="B82" s="717"/>
      <c r="C82" s="716"/>
      <c r="D82" s="717"/>
      <c r="E82" s="751"/>
      <c r="F82" s="739" t="s">
        <v>233</v>
      </c>
      <c r="G82" s="739"/>
      <c r="H82" s="757"/>
      <c r="I82" s="725"/>
      <c r="J82" s="717"/>
      <c r="K82" s="717"/>
      <c r="L82" s="717"/>
      <c r="M82" s="717"/>
      <c r="N82" s="717"/>
      <c r="O82" s="717"/>
      <c r="P82" s="717"/>
    </row>
    <row r="83" spans="1:16" ht="15.95" hidden="1" customHeight="1">
      <c r="A83" s="717"/>
      <c r="B83" s="717"/>
      <c r="C83" s="716"/>
      <c r="D83" s="717"/>
      <c r="E83" s="751"/>
      <c r="F83" s="739" t="s">
        <v>239</v>
      </c>
      <c r="G83" s="739"/>
      <c r="H83" s="757"/>
      <c r="I83" s="725"/>
      <c r="J83" s="717"/>
      <c r="K83" s="717"/>
      <c r="L83" s="717"/>
      <c r="M83" s="717"/>
      <c r="N83" s="717"/>
      <c r="O83" s="717"/>
      <c r="P83" s="717"/>
    </row>
    <row r="84" spans="1:16" ht="15.95" hidden="1" customHeight="1">
      <c r="A84" s="717"/>
      <c r="B84" s="717"/>
      <c r="C84" s="716"/>
      <c r="D84" s="717"/>
      <c r="E84" s="751"/>
      <c r="F84" s="739" t="s">
        <v>1144</v>
      </c>
      <c r="G84" s="739"/>
      <c r="H84" s="757"/>
      <c r="I84" s="725"/>
      <c r="J84" s="717"/>
      <c r="K84" s="717"/>
      <c r="L84" s="717"/>
      <c r="M84" s="717"/>
      <c r="N84" s="717"/>
      <c r="O84" s="717"/>
      <c r="P84" s="717"/>
    </row>
    <row r="85" spans="1:16" ht="15.95" customHeight="1">
      <c r="A85" s="717"/>
      <c r="B85" s="717"/>
      <c r="C85" s="716"/>
      <c r="D85" s="717"/>
      <c r="E85" s="739" t="s">
        <v>240</v>
      </c>
      <c r="F85" s="739"/>
      <c r="G85" s="739"/>
      <c r="H85" s="759"/>
      <c r="I85" s="725"/>
      <c r="J85" s="717"/>
      <c r="K85" s="717"/>
      <c r="L85" s="717"/>
      <c r="M85" s="717"/>
      <c r="N85" s="717"/>
      <c r="O85" s="717"/>
      <c r="P85" s="717"/>
    </row>
    <row r="86" spans="1:16" ht="11.25" customHeight="1">
      <c r="A86" s="717"/>
      <c r="B86" s="717"/>
      <c r="C86" s="716"/>
      <c r="D86" s="717"/>
      <c r="E86" s="717"/>
      <c r="F86" s="717"/>
      <c r="G86" s="717"/>
      <c r="H86" s="716"/>
      <c r="I86" s="725"/>
      <c r="J86" s="717"/>
      <c r="K86" s="717"/>
      <c r="L86" s="717"/>
      <c r="M86" s="717"/>
      <c r="N86" s="717"/>
      <c r="O86" s="717"/>
      <c r="P86" s="717"/>
    </row>
    <row r="87" spans="1:16" ht="15.95" customHeight="1">
      <c r="A87" s="717"/>
      <c r="B87" s="717"/>
      <c r="C87" s="716"/>
      <c r="D87" s="717"/>
      <c r="E87" s="739" t="s">
        <v>241</v>
      </c>
      <c r="F87" s="739"/>
      <c r="G87" s="747" t="s">
        <v>242</v>
      </c>
      <c r="H87" s="742" t="s">
        <v>4184</v>
      </c>
      <c r="I87" s="725"/>
      <c r="J87" s="717"/>
      <c r="K87" s="717"/>
      <c r="L87" s="717"/>
      <c r="M87" s="717"/>
      <c r="N87" s="717"/>
      <c r="O87" s="717"/>
      <c r="P87" s="717"/>
    </row>
    <row r="88" spans="1:16" ht="15.95" customHeight="1">
      <c r="A88" s="717"/>
      <c r="B88" s="717"/>
      <c r="C88" s="716"/>
      <c r="D88" s="717"/>
      <c r="E88" s="739"/>
      <c r="F88" s="739"/>
      <c r="G88" s="747" t="s">
        <v>243</v>
      </c>
      <c r="H88" s="742" t="s">
        <v>4130</v>
      </c>
      <c r="I88" s="725"/>
      <c r="J88" s="717"/>
      <c r="K88" s="717"/>
      <c r="L88" s="717"/>
      <c r="M88" s="717"/>
      <c r="N88" s="717"/>
      <c r="O88" s="717"/>
      <c r="P88" s="717"/>
    </row>
    <row r="89" spans="1:16" ht="12.75" customHeight="1">
      <c r="A89" s="717"/>
      <c r="B89" s="717"/>
      <c r="C89" s="716"/>
      <c r="D89" s="717"/>
      <c r="E89" s="739"/>
      <c r="F89" s="739"/>
      <c r="G89" s="747" t="s">
        <v>244</v>
      </c>
      <c r="H89" s="742" t="s">
        <v>4131</v>
      </c>
      <c r="I89" s="725"/>
      <c r="J89" s="717"/>
      <c r="K89" s="717"/>
      <c r="L89" s="717"/>
      <c r="M89" s="717"/>
      <c r="N89" s="717"/>
      <c r="O89" s="717"/>
      <c r="P89" s="717"/>
    </row>
    <row r="90" spans="1:16" ht="28.5" customHeight="1">
      <c r="A90" s="717"/>
      <c r="B90" s="717"/>
      <c r="C90" s="716"/>
      <c r="D90" s="717"/>
      <c r="E90" s="739"/>
      <c r="F90" s="739"/>
      <c r="G90" s="747" t="s">
        <v>245</v>
      </c>
      <c r="H90" s="742" t="s">
        <v>4183</v>
      </c>
      <c r="I90" s="725"/>
      <c r="J90" s="717"/>
      <c r="K90" s="717"/>
      <c r="L90" s="717"/>
      <c r="M90" s="717"/>
      <c r="N90" s="717"/>
      <c r="O90" s="717"/>
      <c r="P90" s="717"/>
    </row>
    <row r="91" spans="1:16" ht="11.25" customHeight="1">
      <c r="A91" s="717"/>
      <c r="B91" s="717"/>
      <c r="C91" s="716"/>
      <c r="D91" s="717"/>
      <c r="E91" s="738"/>
      <c r="F91" s="738"/>
      <c r="G91" s="738"/>
      <c r="H91" s="760"/>
      <c r="I91" s="725"/>
      <c r="J91" s="717"/>
      <c r="K91" s="717"/>
      <c r="L91" s="717"/>
      <c r="M91" s="717"/>
      <c r="N91" s="717"/>
      <c r="O91" s="717"/>
      <c r="P91" s="717"/>
    </row>
    <row r="92" spans="1:16" ht="11.25" customHeight="1">
      <c r="A92" s="717"/>
      <c r="B92" s="717"/>
      <c r="C92" s="716"/>
      <c r="D92" s="717"/>
      <c r="E92" s="761" t="s">
        <v>246</v>
      </c>
      <c r="F92" s="761"/>
      <c r="G92" s="761"/>
      <c r="H92" s="761"/>
      <c r="I92" s="725"/>
      <c r="J92" s="717"/>
      <c r="K92" s="717"/>
      <c r="L92" s="717"/>
      <c r="M92" s="717"/>
      <c r="N92" s="717"/>
      <c r="O92" s="717"/>
      <c r="P92" s="717"/>
    </row>
    <row r="93" spans="1:16" ht="11.25" customHeight="1">
      <c r="A93" s="717"/>
      <c r="B93" s="717"/>
      <c r="C93" s="716"/>
      <c r="D93" s="717"/>
      <c r="E93" s="762" t="s">
        <v>247</v>
      </c>
      <c r="F93" s="762"/>
      <c r="G93" s="762"/>
      <c r="H93" s="762"/>
      <c r="I93" s="725"/>
      <c r="J93" s="717"/>
      <c r="K93" s="717"/>
      <c r="L93" s="717"/>
      <c r="M93" s="717"/>
      <c r="N93" s="717"/>
      <c r="O93" s="717"/>
      <c r="P93" s="717"/>
    </row>
    <row r="94" spans="1:16" ht="11.25" customHeight="1">
      <c r="A94" s="717"/>
      <c r="B94" s="717"/>
      <c r="C94" s="716"/>
      <c r="D94" s="717"/>
      <c r="E94" s="762" t="s">
        <v>248</v>
      </c>
      <c r="F94" s="762"/>
      <c r="G94" s="762"/>
      <c r="H94" s="762"/>
      <c r="I94" s="725"/>
      <c r="J94" s="717"/>
      <c r="K94" s="717"/>
      <c r="L94" s="717"/>
      <c r="M94" s="717"/>
      <c r="N94" s="717"/>
      <c r="O94" s="717"/>
      <c r="P94" s="717"/>
    </row>
    <row r="95" spans="1:16" ht="11.25" customHeight="1">
      <c r="A95" s="717"/>
      <c r="B95" s="717"/>
      <c r="C95" s="716"/>
      <c r="D95" s="717"/>
      <c r="E95" s="762" t="s">
        <v>249</v>
      </c>
      <c r="F95" s="762"/>
      <c r="G95" s="762"/>
      <c r="H95" s="762"/>
      <c r="I95" s="725"/>
      <c r="J95" s="717"/>
      <c r="K95" s="717"/>
      <c r="L95" s="717"/>
      <c r="M95" s="717"/>
      <c r="N95" s="717"/>
      <c r="O95" s="717"/>
      <c r="P95" s="717"/>
    </row>
    <row r="96" spans="1:16" ht="11.25" customHeight="1">
      <c r="A96" s="717"/>
      <c r="B96" s="717"/>
      <c r="C96" s="716"/>
      <c r="D96" s="717"/>
      <c r="E96" s="762" t="s">
        <v>250</v>
      </c>
      <c r="F96" s="762"/>
      <c r="G96" s="762"/>
      <c r="H96" s="762"/>
      <c r="I96" s="725"/>
      <c r="J96" s="717"/>
      <c r="K96" s="717"/>
      <c r="L96" s="717"/>
      <c r="M96" s="717"/>
      <c r="N96" s="717"/>
      <c r="O96" s="717"/>
      <c r="P96" s="717"/>
    </row>
    <row r="97" spans="1:16" ht="11.25" customHeight="1">
      <c r="A97" s="717"/>
      <c r="B97" s="717"/>
      <c r="C97" s="716"/>
      <c r="D97" s="717"/>
      <c r="E97" s="762" t="s">
        <v>251</v>
      </c>
      <c r="F97" s="762"/>
      <c r="G97" s="762"/>
      <c r="H97" s="762"/>
      <c r="I97" s="725"/>
      <c r="J97" s="717"/>
      <c r="K97" s="717"/>
      <c r="L97" s="717"/>
      <c r="M97" s="717"/>
      <c r="N97" s="717"/>
      <c r="O97" s="717"/>
      <c r="P97" s="717"/>
    </row>
    <row r="98" spans="1:16" ht="22.9" customHeight="1">
      <c r="A98" s="717"/>
      <c r="B98" s="717"/>
      <c r="C98" s="716"/>
      <c r="D98" s="717"/>
      <c r="E98" s="762" t="s">
        <v>252</v>
      </c>
      <c r="F98" s="762"/>
      <c r="G98" s="762"/>
      <c r="H98" s="762"/>
      <c r="I98" s="725"/>
      <c r="J98" s="717"/>
      <c r="K98" s="717"/>
      <c r="L98" s="717"/>
      <c r="M98" s="717"/>
      <c r="N98" s="717"/>
      <c r="O98" s="717"/>
      <c r="P98" s="717"/>
    </row>
    <row r="99" spans="1:16" ht="11.25" customHeight="1">
      <c r="A99" s="717"/>
      <c r="B99" s="717"/>
      <c r="C99" s="716"/>
      <c r="D99" s="717"/>
      <c r="E99" s="762" t="s">
        <v>253</v>
      </c>
      <c r="F99" s="762"/>
      <c r="G99" s="762"/>
      <c r="H99" s="762"/>
      <c r="I99" s="725"/>
      <c r="J99" s="717"/>
      <c r="K99" s="717"/>
      <c r="L99" s="717"/>
      <c r="M99" s="717"/>
      <c r="N99" s="717"/>
      <c r="O99" s="717"/>
      <c r="P99" s="717"/>
    </row>
    <row r="100" spans="1:16" ht="19.899999999999999" customHeight="1">
      <c r="A100" s="717"/>
      <c r="B100" s="717"/>
      <c r="C100" s="716"/>
      <c r="D100" s="717"/>
      <c r="E100" s="762" t="s">
        <v>254</v>
      </c>
      <c r="F100" s="762"/>
      <c r="G100" s="762"/>
      <c r="H100" s="762"/>
      <c r="I100" s="725"/>
      <c r="J100" s="717"/>
      <c r="K100" s="717"/>
      <c r="L100" s="717"/>
      <c r="M100" s="717"/>
      <c r="N100" s="717"/>
      <c r="O100" s="717"/>
      <c r="P100" s="717"/>
    </row>
    <row r="101" spans="1:16" ht="15" customHeight="1">
      <c r="A101" s="717"/>
      <c r="B101" s="717"/>
      <c r="C101" s="716"/>
      <c r="D101" s="717"/>
      <c r="E101" s="762" t="s">
        <v>255</v>
      </c>
      <c r="F101" s="762"/>
      <c r="G101" s="762"/>
      <c r="H101" s="762"/>
      <c r="I101" s="725"/>
      <c r="J101" s="717"/>
      <c r="K101" s="717"/>
      <c r="L101" s="717"/>
      <c r="M101" s="717"/>
      <c r="N101" s="717"/>
      <c r="O101" s="717"/>
      <c r="P101" s="717"/>
    </row>
    <row r="102" spans="1:16" ht="13.15" customHeight="1">
      <c r="A102" s="717"/>
      <c r="B102" s="717"/>
      <c r="C102" s="716"/>
      <c r="D102" s="717"/>
      <c r="E102" s="762" t="s">
        <v>256</v>
      </c>
      <c r="F102" s="762"/>
      <c r="G102" s="762"/>
      <c r="H102" s="762"/>
      <c r="I102" s="725"/>
      <c r="J102" s="717"/>
      <c r="K102" s="717"/>
      <c r="L102" s="717"/>
      <c r="M102" s="717"/>
      <c r="N102" s="717"/>
      <c r="O102" s="717"/>
      <c r="P102" s="717"/>
    </row>
    <row r="103" spans="1:16" ht="27" customHeight="1">
      <c r="A103" s="717"/>
      <c r="B103" s="717"/>
      <c r="C103" s="716"/>
      <c r="D103" s="717"/>
      <c r="E103" s="762" t="s">
        <v>257</v>
      </c>
      <c r="F103" s="762"/>
      <c r="G103" s="762"/>
      <c r="H103" s="762"/>
      <c r="I103" s="725"/>
      <c r="J103" s="717"/>
      <c r="K103" s="717"/>
      <c r="L103" s="717"/>
      <c r="M103" s="717"/>
      <c r="N103" s="717"/>
      <c r="O103" s="717"/>
      <c r="P103" s="717"/>
    </row>
    <row r="104" spans="1:16" ht="38.25" customHeight="1">
      <c r="A104" s="717"/>
      <c r="B104" s="717"/>
      <c r="C104" s="716"/>
      <c r="D104" s="717"/>
      <c r="E104" s="762" t="s">
        <v>258</v>
      </c>
      <c r="F104" s="762"/>
      <c r="G104" s="762"/>
      <c r="H104" s="762"/>
      <c r="I104" s="725"/>
      <c r="J104" s="717"/>
      <c r="K104" s="717"/>
      <c r="L104" s="717"/>
      <c r="M104" s="717"/>
      <c r="N104" s="717"/>
      <c r="O104" s="717"/>
      <c r="P104" s="717"/>
    </row>
    <row r="105" spans="1:16" ht="12.6" customHeight="1">
      <c r="A105" s="717"/>
      <c r="B105" s="717"/>
      <c r="C105" s="716"/>
      <c r="D105" s="717"/>
      <c r="E105" s="762" t="s">
        <v>259</v>
      </c>
      <c r="F105" s="762"/>
      <c r="G105" s="762"/>
      <c r="H105" s="762"/>
      <c r="I105" s="725"/>
      <c r="J105" s="717"/>
      <c r="K105" s="717"/>
      <c r="L105" s="717"/>
      <c r="M105" s="717"/>
      <c r="N105" s="717"/>
      <c r="O105" s="717"/>
      <c r="P105" s="717"/>
    </row>
    <row r="106" spans="1:16" ht="15" customHeight="1">
      <c r="A106" s="717"/>
      <c r="B106" s="717"/>
      <c r="C106" s="716"/>
      <c r="D106" s="717"/>
      <c r="E106" s="762" t="s">
        <v>260</v>
      </c>
      <c r="F106" s="762"/>
      <c r="G106" s="762"/>
      <c r="H106" s="762"/>
      <c r="I106" s="725"/>
      <c r="J106" s="717"/>
      <c r="K106" s="717"/>
      <c r="L106" s="717"/>
      <c r="M106" s="717"/>
      <c r="N106" s="717"/>
      <c r="O106" s="717"/>
      <c r="P106" s="717"/>
    </row>
    <row r="107" spans="1:16">
      <c r="A107" s="717"/>
      <c r="B107" s="717"/>
      <c r="C107" s="716"/>
      <c r="D107" s="717"/>
      <c r="E107" s="717"/>
      <c r="F107" s="717"/>
      <c r="G107" s="717"/>
      <c r="H107" s="717"/>
      <c r="I107" s="717"/>
      <c r="J107" s="717"/>
      <c r="K107" s="717"/>
      <c r="L107" s="717"/>
      <c r="M107" s="717"/>
      <c r="N107" s="717"/>
      <c r="O107" s="717"/>
      <c r="P107" s="717"/>
    </row>
    <row r="108" spans="1:16" ht="11.25" customHeight="1">
      <c r="A108" s="717"/>
      <c r="B108" s="717"/>
      <c r="C108" s="716"/>
      <c r="D108" s="717"/>
      <c r="E108" s="763" t="s">
        <v>1249</v>
      </c>
      <c r="F108" s="763"/>
      <c r="G108" s="764"/>
      <c r="H108" s="764"/>
      <c r="I108" s="737"/>
      <c r="J108" s="738"/>
      <c r="K108" s="738"/>
      <c r="L108" s="738"/>
      <c r="M108" s="738"/>
      <c r="N108" s="738"/>
      <c r="O108" s="720"/>
      <c r="P108" s="720"/>
    </row>
    <row r="109" spans="1:16" ht="20.25" customHeight="1">
      <c r="A109" s="717"/>
      <c r="B109" s="717"/>
      <c r="C109" s="716"/>
      <c r="D109" s="717"/>
      <c r="E109" s="765" t="s">
        <v>261</v>
      </c>
      <c r="F109" s="766"/>
      <c r="G109" s="767" t="s">
        <v>1397</v>
      </c>
      <c r="H109" s="768" t="s">
        <v>21</v>
      </c>
      <c r="I109" s="725"/>
      <c r="J109" s="738"/>
      <c r="K109" s="738"/>
      <c r="L109" s="738"/>
      <c r="M109" s="738"/>
      <c r="N109" s="738"/>
      <c r="O109" s="720"/>
      <c r="P109" s="720"/>
    </row>
    <row r="110" spans="1:16" ht="15.95" customHeight="1">
      <c r="A110" s="717"/>
      <c r="B110" s="717"/>
      <c r="C110" s="716"/>
      <c r="D110" s="717"/>
      <c r="E110" s="765"/>
      <c r="F110" s="766"/>
      <c r="G110" s="767" t="s">
        <v>231</v>
      </c>
      <c r="H110" s="753" t="s">
        <v>790</v>
      </c>
      <c r="I110" s="725"/>
      <c r="J110" s="738"/>
      <c r="K110" s="738"/>
      <c r="L110" s="738"/>
      <c r="M110" s="738"/>
      <c r="N110" s="738"/>
      <c r="O110" s="720"/>
      <c r="P110" s="720"/>
    </row>
    <row r="111" spans="1:16" ht="15.95" customHeight="1">
      <c r="A111" s="717"/>
      <c r="B111" s="717"/>
      <c r="C111" s="716"/>
      <c r="D111" s="717"/>
      <c r="E111" s="766"/>
      <c r="F111" s="766"/>
      <c r="G111" s="767" t="s">
        <v>232</v>
      </c>
      <c r="H111" s="752" t="s">
        <v>4135</v>
      </c>
      <c r="I111" s="725"/>
      <c r="J111" s="717"/>
      <c r="K111" s="717"/>
      <c r="L111" s="717"/>
      <c r="M111" s="717"/>
      <c r="N111" s="717"/>
      <c r="O111" s="717"/>
      <c r="P111" s="717"/>
    </row>
    <row r="112" spans="1:16" ht="15.95" customHeight="1">
      <c r="A112" s="717"/>
      <c r="B112" s="717"/>
      <c r="C112" s="716"/>
      <c r="D112" s="717"/>
      <c r="E112" s="766"/>
      <c r="F112" s="766"/>
      <c r="G112" s="767" t="s">
        <v>233</v>
      </c>
      <c r="H112" s="754">
        <v>44886</v>
      </c>
      <c r="I112" s="725"/>
      <c r="J112" s="717"/>
      <c r="K112" s="717"/>
      <c r="L112" s="717"/>
      <c r="M112" s="717"/>
      <c r="N112" s="717"/>
      <c r="O112" s="717"/>
      <c r="P112" s="717"/>
    </row>
    <row r="113" spans="1:16" ht="15" customHeight="1">
      <c r="A113" s="717"/>
      <c r="B113" s="717"/>
      <c r="C113" s="716"/>
      <c r="D113" s="769" t="s">
        <v>1051</v>
      </c>
      <c r="E113" s="770" t="s">
        <v>4288</v>
      </c>
      <c r="F113" s="771"/>
      <c r="G113" s="772"/>
      <c r="H113" s="773"/>
      <c r="I113" s="717"/>
      <c r="J113" s="717"/>
      <c r="K113" s="717"/>
      <c r="L113" s="774"/>
      <c r="M113" s="717"/>
      <c r="N113" s="717"/>
      <c r="O113" s="717"/>
      <c r="P113" s="717"/>
    </row>
    <row r="114" spans="1:16" ht="14.25">
      <c r="A114" s="775"/>
      <c r="B114" s="717"/>
      <c r="C114" s="716"/>
      <c r="D114" s="776" t="s">
        <v>18</v>
      </c>
      <c r="E114" s="770"/>
      <c r="F114" s="771"/>
      <c r="G114" s="777" t="s">
        <v>4289</v>
      </c>
      <c r="H114" s="778" t="s">
        <v>1021</v>
      </c>
      <c r="I114" s="779"/>
      <c r="J114" s="717" t="s">
        <v>4290</v>
      </c>
      <c r="K114" s="717" t="s">
        <v>1417</v>
      </c>
      <c r="L114" s="774" t="s">
        <v>1130</v>
      </c>
      <c r="M114" s="717">
        <v>0</v>
      </c>
      <c r="N114" s="717" t="s">
        <v>1023</v>
      </c>
      <c r="O114" s="717"/>
      <c r="P114" s="717"/>
    </row>
    <row r="115" spans="1:16" ht="12.75">
      <c r="A115" s="775"/>
      <c r="B115" s="717"/>
      <c r="C115" s="716"/>
      <c r="D115" s="780"/>
      <c r="E115" s="770"/>
      <c r="F115" s="771"/>
      <c r="G115" s="781" t="s">
        <v>1241</v>
      </c>
      <c r="H115" s="782" t="s">
        <v>4146</v>
      </c>
      <c r="I115" s="333"/>
      <c r="J115" s="717"/>
      <c r="K115" s="717"/>
      <c r="L115" s="717"/>
      <c r="M115" s="717"/>
      <c r="N115" s="717"/>
      <c r="O115" s="717"/>
      <c r="P115" s="717"/>
    </row>
    <row r="116" spans="1:16" ht="12.75">
      <c r="A116" s="775"/>
      <c r="B116" s="717"/>
      <c r="C116" s="716"/>
      <c r="D116" s="780"/>
      <c r="E116" s="770"/>
      <c r="F116" s="771"/>
      <c r="G116" s="781" t="s">
        <v>262</v>
      </c>
      <c r="H116" s="768" t="s">
        <v>1130</v>
      </c>
      <c r="I116" s="333"/>
      <c r="J116" s="717"/>
      <c r="K116" s="717"/>
      <c r="L116" s="717"/>
      <c r="M116" s="717"/>
      <c r="N116" s="717"/>
      <c r="O116" s="717"/>
      <c r="P116" s="717"/>
    </row>
    <row r="117" spans="1:16" ht="12.75">
      <c r="A117" s="775"/>
      <c r="B117" s="717"/>
      <c r="C117" s="716"/>
      <c r="D117" s="780"/>
      <c r="E117" s="770"/>
      <c r="F117" s="771"/>
      <c r="G117" s="781" t="s">
        <v>263</v>
      </c>
      <c r="H117" s="768" t="s">
        <v>1023</v>
      </c>
      <c r="I117" s="333"/>
      <c r="J117" s="717"/>
      <c r="K117" s="717"/>
      <c r="L117" s="717"/>
      <c r="M117" s="717"/>
      <c r="N117" s="717"/>
      <c r="O117" s="717"/>
      <c r="P117" s="717"/>
    </row>
    <row r="118" spans="1:16" ht="21">
      <c r="A118" s="775"/>
      <c r="B118" s="717"/>
      <c r="C118" s="716"/>
      <c r="D118" s="780"/>
      <c r="E118" s="770"/>
      <c r="F118" s="771"/>
      <c r="G118" s="781" t="s">
        <v>264</v>
      </c>
      <c r="H118" s="782" t="s">
        <v>4149</v>
      </c>
      <c r="I118" s="716"/>
      <c r="J118" s="717"/>
      <c r="K118" s="717"/>
      <c r="L118" s="717"/>
      <c r="M118" s="717"/>
      <c r="N118" s="717"/>
      <c r="O118" s="717"/>
      <c r="P118" s="717"/>
    </row>
    <row r="119" spans="1:16" ht="12.75">
      <c r="A119" s="775"/>
      <c r="B119" s="717"/>
      <c r="C119" s="716"/>
      <c r="D119" s="780"/>
      <c r="E119" s="770"/>
      <c r="F119" s="771"/>
      <c r="G119" s="783" t="s">
        <v>4291</v>
      </c>
      <c r="H119" s="768" t="s">
        <v>1417</v>
      </c>
      <c r="I119" s="333"/>
      <c r="J119" s="717"/>
      <c r="K119" s="717"/>
      <c r="L119" s="717"/>
      <c r="M119" s="717"/>
      <c r="N119" s="717"/>
      <c r="O119" s="717"/>
      <c r="P119" s="717"/>
    </row>
    <row r="120" spans="1:16" ht="12.75">
      <c r="A120" s="775"/>
      <c r="B120" s="717"/>
      <c r="C120" s="716"/>
      <c r="D120" s="780"/>
      <c r="E120" s="770"/>
      <c r="F120" s="771"/>
      <c r="G120" s="783" t="s">
        <v>1028</v>
      </c>
      <c r="H120" s="768"/>
      <c r="I120" s="333"/>
      <c r="J120" s="717"/>
      <c r="K120" s="717"/>
      <c r="L120" s="717"/>
      <c r="M120" s="717"/>
      <c r="N120" s="717"/>
      <c r="O120" s="717"/>
      <c r="P120" s="717"/>
    </row>
    <row r="121" spans="1:16" ht="12.75">
      <c r="A121" s="775"/>
      <c r="B121" s="717" t="b">
        <v>1</v>
      </c>
      <c r="C121" s="716"/>
      <c r="D121" s="780"/>
      <c r="E121" s="770"/>
      <c r="F121" s="771"/>
      <c r="G121" s="781" t="s">
        <v>265</v>
      </c>
      <c r="H121" s="784">
        <v>1583</v>
      </c>
      <c r="I121" s="333"/>
      <c r="J121" s="717"/>
      <c r="K121" s="717"/>
      <c r="L121" s="717"/>
      <c r="M121" s="717"/>
      <c r="N121" s="717"/>
      <c r="O121" s="717"/>
      <c r="P121" s="717"/>
    </row>
    <row r="122" spans="1:16" ht="12.75">
      <c r="A122" s="775"/>
      <c r="B122" s="717" t="b">
        <v>1</v>
      </c>
      <c r="C122" s="716"/>
      <c r="D122" s="780"/>
      <c r="E122" s="770"/>
      <c r="F122" s="771"/>
      <c r="G122" s="781" t="s">
        <v>266</v>
      </c>
      <c r="H122" s="754">
        <v>45044</v>
      </c>
      <c r="I122" s="333"/>
      <c r="J122" s="717"/>
      <c r="K122" s="717"/>
      <c r="L122" s="717"/>
      <c r="M122" s="717"/>
      <c r="N122" s="717"/>
      <c r="O122" s="717"/>
      <c r="P122" s="717"/>
    </row>
    <row r="123" spans="1:16" ht="12.75">
      <c r="A123" s="775"/>
      <c r="B123" s="717" t="b">
        <v>1</v>
      </c>
      <c r="C123" s="716"/>
      <c r="D123" s="780"/>
      <c r="E123" s="770"/>
      <c r="F123" s="771"/>
      <c r="G123" s="781" t="s">
        <v>1182</v>
      </c>
      <c r="H123" s="784"/>
      <c r="I123" s="333"/>
      <c r="J123" s="717"/>
      <c r="K123" s="717"/>
      <c r="L123" s="717"/>
      <c r="M123" s="717"/>
      <c r="N123" s="717"/>
      <c r="O123" s="717"/>
      <c r="P123" s="717"/>
    </row>
    <row r="124" spans="1:16" ht="12.75">
      <c r="A124" s="775"/>
      <c r="B124" s="717" t="b">
        <v>1</v>
      </c>
      <c r="C124" s="716"/>
      <c r="D124" s="780"/>
      <c r="E124" s="770"/>
      <c r="F124" s="771"/>
      <c r="G124" s="781" t="s">
        <v>267</v>
      </c>
      <c r="H124" s="748" t="s">
        <v>781</v>
      </c>
      <c r="I124" s="333"/>
      <c r="J124" s="717"/>
      <c r="K124" s="717"/>
      <c r="L124" s="717"/>
      <c r="M124" s="717"/>
      <c r="N124" s="717"/>
      <c r="O124" s="717"/>
      <c r="P124" s="717"/>
    </row>
    <row r="125" spans="1:16" ht="21">
      <c r="A125" s="775"/>
      <c r="B125" s="717" t="b">
        <v>1</v>
      </c>
      <c r="C125" s="716"/>
      <c r="D125" s="780"/>
      <c r="E125" s="770"/>
      <c r="F125" s="771"/>
      <c r="G125" s="747" t="s">
        <v>4292</v>
      </c>
      <c r="H125" s="768">
        <v>2024</v>
      </c>
      <c r="I125" s="333"/>
      <c r="J125" s="717"/>
      <c r="K125" s="717"/>
      <c r="L125" s="717"/>
      <c r="M125" s="717"/>
      <c r="N125" s="717"/>
      <c r="O125" s="717"/>
      <c r="P125" s="717"/>
    </row>
    <row r="126" spans="1:16" ht="12.75">
      <c r="A126" s="775"/>
      <c r="B126" s="717" t="b">
        <v>1</v>
      </c>
      <c r="C126" s="716"/>
      <c r="D126" s="780"/>
      <c r="E126" s="770"/>
      <c r="F126" s="771"/>
      <c r="G126" s="781" t="s">
        <v>269</v>
      </c>
      <c r="H126" s="785">
        <v>5</v>
      </c>
      <c r="I126" s="333"/>
      <c r="J126" s="717"/>
      <c r="K126" s="717"/>
      <c r="L126" s="717"/>
      <c r="M126" s="717"/>
      <c r="N126" s="717"/>
      <c r="O126" s="717"/>
      <c r="P126" s="717"/>
    </row>
    <row r="127" spans="1:16" ht="14.25">
      <c r="A127" s="775"/>
      <c r="B127" s="717"/>
      <c r="C127" s="716"/>
      <c r="D127" s="776" t="s">
        <v>102</v>
      </c>
      <c r="E127" s="770"/>
      <c r="F127" s="771"/>
      <c r="G127" s="777" t="s">
        <v>4293</v>
      </c>
      <c r="H127" s="778" t="s">
        <v>1020</v>
      </c>
      <c r="I127" s="779"/>
      <c r="J127" s="717" t="s">
        <v>4294</v>
      </c>
      <c r="K127" s="717" t="s">
        <v>1025</v>
      </c>
      <c r="L127" s="774" t="s">
        <v>1127</v>
      </c>
      <c r="M127" s="717">
        <v>0</v>
      </c>
      <c r="N127" s="717" t="s">
        <v>1023</v>
      </c>
      <c r="O127" s="717"/>
      <c r="P127" s="717"/>
    </row>
    <row r="128" spans="1:16" ht="12.75">
      <c r="A128" s="775"/>
      <c r="B128" s="717"/>
      <c r="C128" s="716"/>
      <c r="D128" s="780"/>
      <c r="E128" s="770"/>
      <c r="F128" s="771"/>
      <c r="G128" s="781" t="s">
        <v>1241</v>
      </c>
      <c r="H128" s="782" t="s">
        <v>4148</v>
      </c>
      <c r="I128" s="333"/>
      <c r="J128" s="717"/>
      <c r="K128" s="717"/>
      <c r="L128" s="717"/>
      <c r="M128" s="717"/>
      <c r="N128" s="717"/>
      <c r="O128" s="717"/>
      <c r="P128" s="717"/>
    </row>
    <row r="129" spans="1:16" ht="12.75">
      <c r="A129" s="775"/>
      <c r="B129" s="717"/>
      <c r="C129" s="716"/>
      <c r="D129" s="780"/>
      <c r="E129" s="770"/>
      <c r="F129" s="771"/>
      <c r="G129" s="781" t="s">
        <v>262</v>
      </c>
      <c r="H129" s="768" t="s">
        <v>1127</v>
      </c>
      <c r="I129" s="333"/>
      <c r="J129" s="717"/>
      <c r="K129" s="717"/>
      <c r="L129" s="717"/>
      <c r="M129" s="717"/>
      <c r="N129" s="717"/>
      <c r="O129" s="717"/>
      <c r="P129" s="717"/>
    </row>
    <row r="130" spans="1:16" ht="12.75">
      <c r="A130" s="775"/>
      <c r="B130" s="717"/>
      <c r="C130" s="716"/>
      <c r="D130" s="780"/>
      <c r="E130" s="770"/>
      <c r="F130" s="771"/>
      <c r="G130" s="781" t="s">
        <v>263</v>
      </c>
      <c r="H130" s="768" t="s">
        <v>1023</v>
      </c>
      <c r="I130" s="333"/>
      <c r="J130" s="717"/>
      <c r="K130" s="717"/>
      <c r="L130" s="717"/>
      <c r="M130" s="717"/>
      <c r="N130" s="717"/>
      <c r="O130" s="717"/>
      <c r="P130" s="717"/>
    </row>
    <row r="131" spans="1:16" ht="21">
      <c r="A131" s="775"/>
      <c r="B131" s="717"/>
      <c r="C131" s="716"/>
      <c r="D131" s="780"/>
      <c r="E131" s="770"/>
      <c r="F131" s="771"/>
      <c r="G131" s="781" t="s">
        <v>264</v>
      </c>
      <c r="H131" s="782" t="s">
        <v>4150</v>
      </c>
      <c r="I131" s="716"/>
      <c r="J131" s="717"/>
      <c r="K131" s="717"/>
      <c r="L131" s="717"/>
      <c r="M131" s="717"/>
      <c r="N131" s="717"/>
      <c r="O131" s="717"/>
      <c r="P131" s="717"/>
    </row>
    <row r="132" spans="1:16" ht="12.75">
      <c r="A132" s="775"/>
      <c r="B132" s="717"/>
      <c r="C132" s="716"/>
      <c r="D132" s="780"/>
      <c r="E132" s="770"/>
      <c r="F132" s="771"/>
      <c r="G132" s="783" t="s">
        <v>327</v>
      </c>
      <c r="H132" s="786" t="s">
        <v>1025</v>
      </c>
      <c r="I132" s="333"/>
      <c r="J132" s="717"/>
      <c r="K132" s="717"/>
      <c r="L132" s="717"/>
      <c r="M132" s="717"/>
      <c r="N132" s="717"/>
      <c r="O132" s="717"/>
      <c r="P132" s="717"/>
    </row>
    <row r="133" spans="1:16" ht="12.75">
      <c r="A133" s="775"/>
      <c r="B133" s="717"/>
      <c r="C133" s="716"/>
      <c r="D133" s="780"/>
      <c r="E133" s="770"/>
      <c r="F133" s="771"/>
      <c r="G133" s="783" t="s">
        <v>1028</v>
      </c>
      <c r="H133" s="768"/>
      <c r="I133" s="333"/>
      <c r="J133" s="717"/>
      <c r="K133" s="717"/>
      <c r="L133" s="717"/>
      <c r="M133" s="717"/>
      <c r="N133" s="717"/>
      <c r="O133" s="717"/>
      <c r="P133" s="717"/>
    </row>
    <row r="134" spans="1:16" ht="12.75">
      <c r="A134" s="775"/>
      <c r="B134" s="717" t="b">
        <v>1</v>
      </c>
      <c r="C134" s="716"/>
      <c r="D134" s="780"/>
      <c r="E134" s="770"/>
      <c r="F134" s="771"/>
      <c r="G134" s="781" t="s">
        <v>265</v>
      </c>
      <c r="H134" s="784">
        <v>1583</v>
      </c>
      <c r="I134" s="333"/>
      <c r="J134" s="717"/>
      <c r="K134" s="717"/>
      <c r="L134" s="717"/>
      <c r="M134" s="717"/>
      <c r="N134" s="717"/>
      <c r="O134" s="717"/>
      <c r="P134" s="717"/>
    </row>
    <row r="135" spans="1:16" ht="12.75">
      <c r="A135" s="775"/>
      <c r="B135" s="717" t="b">
        <v>1</v>
      </c>
      <c r="C135" s="716"/>
      <c r="D135" s="780"/>
      <c r="E135" s="770"/>
      <c r="F135" s="771"/>
      <c r="G135" s="781" t="s">
        <v>266</v>
      </c>
      <c r="H135" s="754">
        <v>45044</v>
      </c>
      <c r="I135" s="333"/>
      <c r="J135" s="717"/>
      <c r="K135" s="717"/>
      <c r="L135" s="717"/>
      <c r="M135" s="717"/>
      <c r="N135" s="717"/>
      <c r="O135" s="717"/>
      <c r="P135" s="717"/>
    </row>
    <row r="136" spans="1:16" ht="12.75">
      <c r="A136" s="775"/>
      <c r="B136" s="717" t="b">
        <v>1</v>
      </c>
      <c r="C136" s="716"/>
      <c r="D136" s="780"/>
      <c r="E136" s="770"/>
      <c r="F136" s="771"/>
      <c r="G136" s="781" t="s">
        <v>1182</v>
      </c>
      <c r="H136" s="784"/>
      <c r="I136" s="333"/>
      <c r="J136" s="717"/>
      <c r="K136" s="717"/>
      <c r="L136" s="717"/>
      <c r="M136" s="717"/>
      <c r="N136" s="717"/>
      <c r="O136" s="717"/>
      <c r="P136" s="717"/>
    </row>
    <row r="137" spans="1:16" ht="12.75">
      <c r="A137" s="775"/>
      <c r="B137" s="717" t="b">
        <v>1</v>
      </c>
      <c r="C137" s="716"/>
      <c r="D137" s="780"/>
      <c r="E137" s="770"/>
      <c r="F137" s="771"/>
      <c r="G137" s="781" t="s">
        <v>267</v>
      </c>
      <c r="H137" s="748" t="s">
        <v>781</v>
      </c>
      <c r="I137" s="333"/>
      <c r="J137" s="717"/>
      <c r="K137" s="717"/>
      <c r="L137" s="717"/>
      <c r="M137" s="717"/>
      <c r="N137" s="717"/>
      <c r="O137" s="717"/>
      <c r="P137" s="717"/>
    </row>
    <row r="138" spans="1:16" ht="21">
      <c r="A138" s="775"/>
      <c r="B138" s="717" t="b">
        <v>1</v>
      </c>
      <c r="C138" s="716"/>
      <c r="D138" s="780"/>
      <c r="E138" s="770"/>
      <c r="F138" s="771"/>
      <c r="G138" s="747" t="s">
        <v>4292</v>
      </c>
      <c r="H138" s="768">
        <v>2024</v>
      </c>
      <c r="I138" s="333"/>
      <c r="J138" s="717"/>
      <c r="K138" s="717"/>
      <c r="L138" s="717"/>
      <c r="M138" s="717"/>
      <c r="N138" s="717"/>
      <c r="O138" s="717"/>
      <c r="P138" s="717"/>
    </row>
    <row r="139" spans="1:16" ht="12.75">
      <c r="A139" s="775"/>
      <c r="B139" s="717" t="b">
        <v>1</v>
      </c>
      <c r="C139" s="716"/>
      <c r="D139" s="780"/>
      <c r="E139" s="770"/>
      <c r="F139" s="771"/>
      <c r="G139" s="781" t="s">
        <v>269</v>
      </c>
      <c r="H139" s="785">
        <v>5</v>
      </c>
      <c r="I139" s="333"/>
      <c r="J139" s="717"/>
      <c r="K139" s="717"/>
      <c r="L139" s="717"/>
      <c r="M139" s="717"/>
      <c r="N139" s="717"/>
      <c r="O139" s="717"/>
      <c r="P139" s="717"/>
    </row>
    <row r="140" spans="1:16" ht="15.95" customHeight="1">
      <c r="A140" s="717"/>
      <c r="B140" s="717"/>
      <c r="C140" s="716"/>
      <c r="D140" s="717"/>
      <c r="E140" s="787" t="s">
        <v>270</v>
      </c>
      <c r="F140" s="788"/>
      <c r="G140" s="781" t="s">
        <v>271</v>
      </c>
      <c r="H140" s="752" t="s">
        <v>4136</v>
      </c>
      <c r="I140" s="725"/>
      <c r="J140" s="717"/>
      <c r="K140" s="717"/>
      <c r="L140" s="717"/>
      <c r="M140" s="717"/>
      <c r="N140" s="717"/>
      <c r="O140" s="717"/>
      <c r="P140" s="717"/>
    </row>
    <row r="141" spans="1:16" ht="15.95" customHeight="1">
      <c r="A141" s="717"/>
      <c r="B141" s="717"/>
      <c r="C141" s="716"/>
      <c r="D141" s="717"/>
      <c r="E141" s="787"/>
      <c r="F141" s="788"/>
      <c r="G141" s="781" t="s">
        <v>272</v>
      </c>
      <c r="H141" s="752" t="s">
        <v>4128</v>
      </c>
      <c r="I141" s="725"/>
      <c r="J141" s="717"/>
      <c r="K141" s="717"/>
      <c r="L141" s="717"/>
      <c r="M141" s="717"/>
      <c r="N141" s="717"/>
      <c r="O141" s="717"/>
      <c r="P141" s="717"/>
    </row>
    <row r="142" spans="1:16" ht="15.95" customHeight="1">
      <c r="A142" s="717"/>
      <c r="B142" s="717"/>
      <c r="C142" s="716"/>
      <c r="D142" s="717"/>
      <c r="E142" s="787"/>
      <c r="F142" s="788"/>
      <c r="G142" s="781" t="s">
        <v>273</v>
      </c>
      <c r="H142" s="752" t="s">
        <v>4129</v>
      </c>
      <c r="I142" s="725"/>
      <c r="J142" s="717"/>
      <c r="K142" s="717"/>
      <c r="L142" s="717"/>
      <c r="M142" s="717"/>
      <c r="N142" s="717"/>
      <c r="O142" s="717"/>
      <c r="P142" s="717"/>
    </row>
    <row r="143" spans="1:16" ht="15.95" customHeight="1">
      <c r="A143" s="717"/>
      <c r="B143" s="717"/>
      <c r="C143" s="716"/>
      <c r="D143" s="717"/>
      <c r="E143" s="787"/>
      <c r="F143" s="788"/>
      <c r="G143" s="781" t="s">
        <v>274</v>
      </c>
      <c r="H143" s="752" t="s">
        <v>4137</v>
      </c>
      <c r="I143" s="725"/>
      <c r="J143" s="717"/>
      <c r="K143" s="717"/>
      <c r="L143" s="717"/>
      <c r="M143" s="717"/>
      <c r="N143" s="717"/>
      <c r="O143" s="717"/>
      <c r="P143" s="717"/>
    </row>
    <row r="144" spans="1:16" ht="15.95" customHeight="1">
      <c r="A144" s="717"/>
      <c r="B144" s="717"/>
      <c r="C144" s="716"/>
      <c r="D144" s="717"/>
      <c r="E144" s="787"/>
      <c r="F144" s="788"/>
      <c r="G144" s="781" t="s">
        <v>275</v>
      </c>
      <c r="H144" s="752" t="s">
        <v>4138</v>
      </c>
      <c r="I144" s="725"/>
      <c r="J144" s="717"/>
      <c r="K144" s="717"/>
      <c r="L144" s="717"/>
      <c r="M144" s="717"/>
      <c r="N144" s="717"/>
      <c r="O144" s="717"/>
      <c r="P144" s="717"/>
    </row>
    <row r="145" spans="1:16" ht="15.95" customHeight="1">
      <c r="A145" s="717"/>
      <c r="B145" s="717"/>
      <c r="C145" s="716"/>
      <c r="D145" s="717"/>
      <c r="E145" s="787"/>
      <c r="F145" s="788"/>
      <c r="G145" s="781" t="s">
        <v>276</v>
      </c>
      <c r="H145" s="786" t="s">
        <v>781</v>
      </c>
      <c r="I145" s="725"/>
      <c r="J145" s="717"/>
      <c r="K145" s="717"/>
      <c r="L145" s="717"/>
      <c r="M145" s="717"/>
      <c r="N145" s="717"/>
      <c r="O145" s="717"/>
      <c r="P145" s="717"/>
    </row>
    <row r="146" spans="1:16" ht="15.95" customHeight="1">
      <c r="A146" s="717"/>
      <c r="B146" s="717"/>
      <c r="C146" s="716"/>
      <c r="D146" s="717"/>
      <c r="E146" s="787"/>
      <c r="F146" s="788"/>
      <c r="G146" s="781" t="s">
        <v>106</v>
      </c>
      <c r="H146" s="789">
        <v>2024</v>
      </c>
      <c r="I146" s="725"/>
      <c r="J146" s="717"/>
      <c r="K146" s="717"/>
      <c r="L146" s="717"/>
      <c r="M146" s="717"/>
      <c r="N146" s="717"/>
      <c r="O146" s="717"/>
      <c r="P146" s="717"/>
    </row>
    <row r="147" spans="1:16" ht="15.95" customHeight="1">
      <c r="A147" s="717"/>
      <c r="B147" s="717"/>
      <c r="C147" s="716"/>
      <c r="D147" s="717"/>
      <c r="E147" s="787"/>
      <c r="F147" s="788"/>
      <c r="G147" s="781" t="s">
        <v>922</v>
      </c>
      <c r="H147" s="789">
        <v>2024</v>
      </c>
      <c r="I147" s="725"/>
      <c r="J147" s="717"/>
      <c r="K147" s="717"/>
      <c r="L147" s="717"/>
      <c r="M147" s="717"/>
      <c r="N147" s="717"/>
      <c r="O147" s="717"/>
      <c r="P147" s="717"/>
    </row>
    <row r="148" spans="1:16" ht="15.95" customHeight="1">
      <c r="A148" s="717"/>
      <c r="B148" s="717"/>
      <c r="C148" s="716"/>
      <c r="D148" s="717"/>
      <c r="E148" s="790"/>
      <c r="F148" s="791"/>
      <c r="G148" s="781" t="s">
        <v>269</v>
      </c>
      <c r="H148" s="789">
        <v>5</v>
      </c>
      <c r="I148" s="725"/>
      <c r="J148" s="717"/>
      <c r="K148" s="717"/>
      <c r="L148" s="717"/>
      <c r="M148" s="717"/>
      <c r="N148" s="717"/>
      <c r="O148" s="717"/>
      <c r="P148" s="717"/>
    </row>
    <row r="149" spans="1:16" ht="33" customHeight="1">
      <c r="A149" s="717"/>
      <c r="B149" s="717"/>
      <c r="C149" s="716"/>
      <c r="D149" s="717"/>
      <c r="E149" s="792" t="s">
        <v>277</v>
      </c>
      <c r="F149" s="793"/>
      <c r="G149" s="794"/>
      <c r="H149" s="748" t="s">
        <v>20</v>
      </c>
      <c r="I149" s="725"/>
      <c r="J149" s="717"/>
      <c r="K149" s="717"/>
      <c r="L149" s="717"/>
      <c r="M149" s="717"/>
      <c r="N149" s="717"/>
      <c r="O149" s="717"/>
      <c r="P149" s="717"/>
    </row>
    <row r="150" spans="1:16">
      <c r="A150" s="717"/>
      <c r="B150" s="717"/>
      <c r="C150" s="716"/>
      <c r="D150" s="717"/>
      <c r="E150" s="717"/>
      <c r="F150" s="717"/>
      <c r="G150" s="717"/>
      <c r="H150" s="717"/>
      <c r="I150" s="717"/>
      <c r="J150" s="717"/>
      <c r="K150" s="717"/>
      <c r="L150" s="717"/>
      <c r="M150" s="717"/>
      <c r="N150" s="717"/>
      <c r="O150" s="717"/>
      <c r="P150" s="717"/>
    </row>
    <row r="151" spans="1:16" ht="9" customHeight="1">
      <c r="A151" s="717"/>
      <c r="B151" s="717"/>
      <c r="C151" s="717"/>
      <c r="D151" s="717"/>
      <c r="E151" s="717"/>
      <c r="F151" s="717"/>
      <c r="G151" s="717"/>
      <c r="H151" s="717"/>
      <c r="I151" s="717"/>
      <c r="J151" s="717"/>
      <c r="K151" s="717"/>
      <c r="L151" s="717"/>
      <c r="M151" s="717"/>
      <c r="N151" s="717"/>
      <c r="O151" s="717"/>
      <c r="P151" s="717"/>
    </row>
    <row r="152" spans="1:16">
      <c r="E152" s="1323" t="str">
        <f>$H$142</f>
        <v>Начальник отдела по экономике</v>
      </c>
      <c r="F152" s="1319"/>
      <c r="G152" s="1322" t="str">
        <f>$H$141</f>
        <v>Куклина Татьяна Витальевна</v>
      </c>
      <c r="H152" s="1321"/>
    </row>
    <row r="153" spans="1:16">
      <c r="E153" s="1320" t="s">
        <v>4382</v>
      </c>
      <c r="G153" s="656" t="s">
        <v>4383</v>
      </c>
      <c r="H153" s="656" t="s">
        <v>4384</v>
      </c>
    </row>
  </sheetData>
  <sheetProtection formatColumns="0" formatRows="0" autoFilter="0"/>
  <mergeCells count="105">
    <mergeCell ref="D114:D126"/>
    <mergeCell ref="D127:D139"/>
    <mergeCell ref="E140:F148"/>
    <mergeCell ref="E149:G149"/>
    <mergeCell ref="E8:G8"/>
    <mergeCell ref="E9:G9"/>
    <mergeCell ref="E10:G10"/>
    <mergeCell ref="E102:H102"/>
    <mergeCell ref="E103:H103"/>
    <mergeCell ref="E104:H104"/>
    <mergeCell ref="E105:H105"/>
    <mergeCell ref="E106:H106"/>
    <mergeCell ref="E108:H108"/>
    <mergeCell ref="E96:H96"/>
    <mergeCell ref="E97:H97"/>
    <mergeCell ref="E98:H98"/>
    <mergeCell ref="E99:H99"/>
    <mergeCell ref="E100:H100"/>
    <mergeCell ref="E101:H101"/>
    <mergeCell ref="E85:G85"/>
    <mergeCell ref="E87:F90"/>
    <mergeCell ref="E92:H92"/>
    <mergeCell ref="E93:H93"/>
    <mergeCell ref="E113:F139"/>
    <mergeCell ref="E94:H94"/>
    <mergeCell ref="E109:F112"/>
    <mergeCell ref="E71:G71"/>
    <mergeCell ref="E72:E77"/>
    <mergeCell ref="F72:G72"/>
    <mergeCell ref="F73:G73"/>
    <mergeCell ref="F74:G74"/>
    <mergeCell ref="F75:G75"/>
    <mergeCell ref="F76:G76"/>
    <mergeCell ref="F77:G77"/>
    <mergeCell ref="E95:H95"/>
    <mergeCell ref="E78:G78"/>
    <mergeCell ref="E79:E84"/>
    <mergeCell ref="F79:G79"/>
    <mergeCell ref="F80:G80"/>
    <mergeCell ref="F81:G81"/>
    <mergeCell ref="F82:G82"/>
    <mergeCell ref="F83:G83"/>
    <mergeCell ref="F84:G84"/>
    <mergeCell ref="E64:G64"/>
    <mergeCell ref="E65:E70"/>
    <mergeCell ref="F65:G65"/>
    <mergeCell ref="F66:G66"/>
    <mergeCell ref="F67:G67"/>
    <mergeCell ref="F68:G68"/>
    <mergeCell ref="F69:G69"/>
    <mergeCell ref="F70:G70"/>
    <mergeCell ref="E58:G58"/>
    <mergeCell ref="E59:E63"/>
    <mergeCell ref="F59:G59"/>
    <mergeCell ref="F60:G60"/>
    <mergeCell ref="F61:G61"/>
    <mergeCell ref="F62:G62"/>
    <mergeCell ref="F63:G63"/>
    <mergeCell ref="E52:G52"/>
    <mergeCell ref="E53:E57"/>
    <mergeCell ref="F53:G53"/>
    <mergeCell ref="F54:G54"/>
    <mergeCell ref="F55:G55"/>
    <mergeCell ref="F56:G56"/>
    <mergeCell ref="F57:G57"/>
    <mergeCell ref="L20:M20"/>
    <mergeCell ref="E21:H21"/>
    <mergeCell ref="E22:G22"/>
    <mergeCell ref="E23:G23"/>
    <mergeCell ref="E35:G35"/>
    <mergeCell ref="E36:G36"/>
    <mergeCell ref="E37:F39"/>
    <mergeCell ref="E40:G40"/>
    <mergeCell ref="E41:G41"/>
    <mergeCell ref="E29:G29"/>
    <mergeCell ref="E30:G30"/>
    <mergeCell ref="E31:G31"/>
    <mergeCell ref="E32:G32"/>
    <mergeCell ref="E33:G33"/>
    <mergeCell ref="E34:G34"/>
    <mergeCell ref="E26:G26"/>
    <mergeCell ref="E27:G27"/>
    <mergeCell ref="E28:G28"/>
    <mergeCell ref="E7:G7"/>
    <mergeCell ref="E14:H14"/>
    <mergeCell ref="E15:H15"/>
    <mergeCell ref="E16:H16"/>
    <mergeCell ref="E17:H17"/>
    <mergeCell ref="E18:H18"/>
    <mergeCell ref="E24:G24"/>
    <mergeCell ref="E25:G25"/>
    <mergeCell ref="E19:H19"/>
    <mergeCell ref="E20:H20"/>
    <mergeCell ref="E11:G11"/>
    <mergeCell ref="E42:G42"/>
    <mergeCell ref="E43:G43"/>
    <mergeCell ref="E44:G44"/>
    <mergeCell ref="E45:G45"/>
    <mergeCell ref="E46:G46"/>
    <mergeCell ref="E47:E51"/>
    <mergeCell ref="F47:G47"/>
    <mergeCell ref="F48:G48"/>
    <mergeCell ref="F49:G49"/>
    <mergeCell ref="F50:G50"/>
    <mergeCell ref="F51:G51"/>
  </mergeCells>
  <dataValidations count="28">
    <dataValidation type="list" allowBlank="1" showInputMessage="1" showErrorMessage="1" errorTitle="Внимание" error="Пожалуйста, выберите значение из списка!" sqref="H37 H64 H52 H58 H71 H78 H40:H43 H45:H46 H149 H109">
      <formula1>YES_NO</formula1>
    </dataValidation>
    <dataValidation type="list" showInputMessage="1" showErrorMessage="1" errorTitle="Внимание" error="Пожалуйста, выберите значение из списка" sqref="H39">
      <formula1>OWNERSHIP_TYPE</formula1>
    </dataValidation>
    <dataValidation type="list" showInputMessage="1" showErrorMessage="1" errorTitle="Внимание" error="Пожалуйста, выберите значение из списка" sqref="H38">
      <formula1>STATE_SHARE</formula1>
    </dataValidation>
    <dataValidation type="list" allowBlank="1" showInputMessage="1" showErrorMessage="1" errorTitle="Ошибка" error="Выберите значение из списка" prompt="Выберите значение из списка" sqref="H29">
      <formula1>okopf_list</formula1>
    </dataValidation>
    <dataValidation type="list" allowBlank="1" showInputMessage="1" showErrorMessage="1" errorTitle="Ошибка" error="Выберите значение из списка" prompt="Выберите значение из списка" sqref="H8">
      <formula1>year_list2</formula1>
    </dataValidation>
    <dataValidation type="list" showDropDown="1" sqref="C8">
      <formula1>year_list2</formula1>
    </dataValidation>
    <dataValidation type="list" showDropDown="1" sqref="C9 C125 C138">
      <formula1>YEAR_LIST</formula1>
    </dataValidation>
    <dataValidation type="list" showDropDown="1" sqref="C10 C126 C139">
      <formula1>period_list</formula1>
    </dataValidation>
    <dataValidation type="textLength" operator="lessThanOrEqual" allowBlank="1" showInputMessage="1" showErrorMessage="1" sqref="C30:C36 C47 C49 C24 C53 C55 C111 C59 C61 C65 C67 C72 C74 C79 C81 C85 C87:C90 C140:C144 C120:C121 C123 C133:C134 C136">
      <formula1>990</formula1>
    </dataValidation>
    <dataValidation type="list" showDropDown="1" sqref="C29">
      <formula1>okopf_list</formula1>
    </dataValidation>
    <dataValidation type="list" showDropDown="1" sqref="C37 C40:C43 C45:C46 C52 C58 C64 C71 C78 C149:C150">
      <formula1>YES_NO</formula1>
    </dataValidation>
    <dataValidation type="list" showDropDown="1" showInputMessage="1" showErrorMessage="1" sqref="C39">
      <formula1>OWNERSHIP_TYPE</formula1>
    </dataValidation>
    <dataValidation type="date" operator="notEqual" allowBlank="1" showInputMessage="1" showErrorMessage="1" sqref="C50 C56 C62 C75:C77 C68:C70 C112 C82:C84 C122 C135">
      <formula1>1</formula1>
    </dataValidation>
    <dataValidation type="list" showInputMessage="1" errorTitle="Внимание" error="Пожалуйста, выберите значение из списка" prompt="Выберите значение из списка или укажите свой вариант" sqref="H48 H54 H60 H66 H73 H80 H110">
      <formula1>DOCUMENT_TYPES</formula1>
    </dataValidation>
    <dataValidation type="list" showInputMessage="1" showErrorMessage="1" errorTitle="Внимание" error="Пожалуйста, выберите значение из списка!" sqref="H10">
      <formula1>period_list</formula1>
    </dataValidation>
    <dataValidation type="list" operator="lessThanOrEqual" showDropDown="1" showInputMessage="1" showErrorMessage="1" sqref="C63 C57 C44 C51">
      <formula1>"FAS_URL"</formula1>
    </dataValidation>
    <dataValidation type="list" allowBlank="1" showInputMessage="1" showErrorMessage="1" sqref="E113:F113">
      <formula1>"Заявление организации,Заявление организации (отсутствует)"</formula1>
    </dataValidation>
    <dataValidation type="list" showInputMessage="1" showErrorMessage="1" errorTitle="Внимание" error="Пожалуйста, выберите значение из списка!" sqref="H9">
      <formula1>YEAR_LIST</formula1>
    </dataValidation>
    <dataValidation type="list" showDropDown="1" errorTitle="Ошибка" error="Выберите значение из списка" prompt="Выберите значение из списка" sqref="C117 C130">
      <formula1>tariff_type_list</formula1>
    </dataValidation>
    <dataValidation type="list" allowBlank="1" showInputMessage="1" showErrorMessage="1" errorTitle="Ошибка" error="Выберите значение из списка" prompt="Выберите значение из списка" sqref="H125 H138">
      <formula1>YEAR_LIST</formula1>
    </dataValidation>
    <dataValidation type="list" showDropDown="1" showInputMessage="1" showErrorMessage="1" errorTitle="Внимание" error="Пожалуйста, выберите значение из списка!" sqref="C124 C137">
      <formula1>TARIFF_CALC_METHOD</formula1>
    </dataValidation>
    <dataValidation type="list" allowBlank="1" showInputMessage="1" showErrorMessage="1" errorTitle="Ошибка" error="Выберите значение из списка" prompt="Выберите значение из списка" sqref="H126 H139">
      <formula1>period_list</formula1>
    </dataValidation>
    <dataValidation type="list" allowBlank="1" showInputMessage="1" showErrorMessage="1" errorTitle="Ошибка" error="Выберите значение из списка" prompt="Выберите значение из списка" sqref="H116">
      <formula1>VOTV_VTARIFF</formula1>
    </dataValidation>
    <dataValidation type="list" allowBlank="1" showInputMessage="1" showErrorMessage="1" errorTitle="Внимание" error="Пожалуйста, выберите значение из списка!" sqref="H124 H137">
      <formula1>TARIFF_CALC_METHOD</formula1>
    </dataValidation>
    <dataValidation type="list" allowBlank="1" showInputMessage="1" showErrorMessage="1" errorTitle="Ошибка" error="Выберите значение из списка" prompt="Выберите значение из списка" sqref="H117 H130">
      <formula1>tariff_type_list</formula1>
    </dataValidation>
    <dataValidation type="list" allowBlank="1" showInputMessage="1" showErrorMessage="1" errorTitle="Ошибка" error="Выберите значение из списка" prompt="Выберите значение из списка" sqref="H119">
      <formula1>VOTV_VTOV</formula1>
    </dataValidation>
    <dataValidation type="list" allowBlank="1" showInputMessage="1" showErrorMessage="1" errorTitle="Ошибка" error="Выберите значение из списка" prompt="Выберите значение из списка" sqref="H129">
      <formula1>COLDVSNA_VTARIFF</formula1>
    </dataValidation>
    <dataValidation type="list" allowBlank="1" showInputMessage="1" showErrorMessage="1" errorTitle="Ошибка" error="Выберите значение из списка" prompt="Выберите значение из списка" sqref="H132">
      <formula1>COLDVSNA_VTOV</formula1>
    </dataValidation>
  </dataValidations>
  <hyperlinks>
    <hyperlink ref="H51" r:id="rId1"/>
    <hyperlink ref="H57" r:id="rId2"/>
  </hyperlinks>
  <printOptions horizontalCentered="1"/>
  <pageMargins left="0.35433070866141736" right="0.35433070866141736" top="0.39370078740157483" bottom="0.47222222222222221" header="7.874015748031496E-2" footer="7.874015748031496E-2"/>
  <pageSetup paperSize="9" scale="65" fitToHeight="0" orientation="portrait" r:id="rId3"/>
  <headerFooter>
    <oddFooter>&amp;C&amp;A
&amp;P из &amp;N</oddFooter>
  </headerFooter>
  <rowBreaks count="1" manualBreakCount="1">
    <brk id="8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List01">
    <tabColor theme="3" tint="-0.249977111117893"/>
    <outlinePr summaryBelow="0" summaryRight="0"/>
    <pageSetUpPr fitToPage="1"/>
  </sheetPr>
  <dimension ref="A1:P18"/>
  <sheetViews>
    <sheetView showGridLines="0" view="pageBreakPreview" topLeftCell="A11" zoomScale="60" zoomScaleNormal="100" workbookViewId="0">
      <pane ySplit="4" topLeftCell="A15" activePane="bottomLeft" state="frozen"/>
      <selection activeCell="K11" sqref="K11"/>
      <selection pane="bottomLeft" activeCell="P16" sqref="P16"/>
    </sheetView>
  </sheetViews>
  <sheetFormatPr defaultRowHeight="11.25"/>
  <cols>
    <col min="1" max="1" width="3.5703125" style="60" hidden="1" customWidth="1"/>
    <col min="2" max="2" width="3.5703125" style="57" hidden="1" customWidth="1"/>
    <col min="3" max="3" width="3.7109375" style="57" hidden="1" customWidth="1"/>
    <col min="4" max="4" width="3.7109375" style="58" hidden="1" customWidth="1"/>
    <col min="5" max="11" width="3.7109375" style="57" hidden="1" customWidth="1"/>
    <col min="12" max="12" width="6.28515625" style="57" customWidth="1"/>
    <col min="13" max="14" width="28.7109375" style="57" customWidth="1"/>
    <col min="15" max="15" width="15.42578125" style="66" customWidth="1"/>
    <col min="16" max="16" width="32.140625" style="57" customWidth="1"/>
    <col min="17" max="16384" width="9.140625" style="57"/>
  </cols>
  <sheetData>
    <row r="1" spans="1:16" ht="12" hidden="1" customHeight="1">
      <c r="A1" s="795"/>
      <c r="B1" s="796"/>
      <c r="C1" s="796"/>
      <c r="D1" s="797"/>
      <c r="E1" s="796"/>
      <c r="F1" s="796"/>
      <c r="G1" s="796"/>
      <c r="H1" s="796"/>
      <c r="I1" s="796"/>
      <c r="J1" s="796"/>
      <c r="K1" s="796"/>
      <c r="L1" s="796"/>
      <c r="M1" s="796" t="s">
        <v>1034</v>
      </c>
      <c r="N1" s="796" t="s">
        <v>1035</v>
      </c>
      <c r="O1" s="796" t="s">
        <v>1036</v>
      </c>
      <c r="P1" s="796"/>
    </row>
    <row r="2" spans="1:16" ht="12" hidden="1" customHeight="1">
      <c r="A2" s="795"/>
      <c r="B2" s="796"/>
      <c r="C2" s="796"/>
      <c r="D2" s="797"/>
      <c r="E2" s="796"/>
      <c r="F2" s="796"/>
      <c r="G2" s="796"/>
      <c r="H2" s="796"/>
      <c r="I2" s="796"/>
      <c r="J2" s="796"/>
      <c r="K2" s="796"/>
      <c r="L2" s="796"/>
      <c r="M2" s="796"/>
      <c r="N2" s="796"/>
      <c r="O2" s="796"/>
      <c r="P2" s="796"/>
    </row>
    <row r="3" spans="1:16" ht="12" hidden="1" customHeight="1">
      <c r="A3" s="795"/>
      <c r="B3" s="796"/>
      <c r="C3" s="796"/>
      <c r="D3" s="797"/>
      <c r="E3" s="796"/>
      <c r="F3" s="796"/>
      <c r="G3" s="796"/>
      <c r="H3" s="796"/>
      <c r="I3" s="796"/>
      <c r="J3" s="796"/>
      <c r="K3" s="796"/>
      <c r="L3" s="796"/>
      <c r="M3" s="796"/>
      <c r="N3" s="796"/>
      <c r="O3" s="796"/>
      <c r="P3" s="796"/>
    </row>
    <row r="4" spans="1:16" ht="12" hidden="1" customHeight="1">
      <c r="A4" s="795"/>
      <c r="B4" s="796"/>
      <c r="C4" s="796"/>
      <c r="D4" s="797"/>
      <c r="E4" s="796"/>
      <c r="F4" s="796"/>
      <c r="G4" s="796"/>
      <c r="H4" s="796"/>
      <c r="I4" s="796"/>
      <c r="J4" s="796"/>
      <c r="K4" s="796"/>
      <c r="L4" s="796"/>
      <c r="M4" s="796"/>
      <c r="N4" s="796"/>
      <c r="O4" s="796"/>
      <c r="P4" s="796"/>
    </row>
    <row r="5" spans="1:16" ht="12" hidden="1" customHeight="1">
      <c r="A5" s="795"/>
      <c r="B5" s="796"/>
      <c r="C5" s="796"/>
      <c r="D5" s="797"/>
      <c r="E5" s="796"/>
      <c r="F5" s="796"/>
      <c r="G5" s="796"/>
      <c r="H5" s="796"/>
      <c r="I5" s="796"/>
      <c r="J5" s="796"/>
      <c r="K5" s="796"/>
      <c r="L5" s="796"/>
      <c r="M5" s="796"/>
      <c r="N5" s="796"/>
      <c r="O5" s="796"/>
      <c r="P5" s="796"/>
    </row>
    <row r="6" spans="1:16" ht="12" hidden="1" customHeight="1">
      <c r="A6" s="795"/>
      <c r="B6" s="796"/>
      <c r="C6" s="796"/>
      <c r="D6" s="797"/>
      <c r="E6" s="796"/>
      <c r="F6" s="796"/>
      <c r="G6" s="796"/>
      <c r="H6" s="796"/>
      <c r="I6" s="796"/>
      <c r="J6" s="796"/>
      <c r="K6" s="796"/>
      <c r="L6" s="796"/>
      <c r="M6" s="796"/>
      <c r="N6" s="796"/>
      <c r="O6" s="796"/>
      <c r="P6" s="796"/>
    </row>
    <row r="7" spans="1:16" ht="12" hidden="1" customHeight="1">
      <c r="A7" s="795"/>
      <c r="B7" s="796"/>
      <c r="C7" s="796"/>
      <c r="D7" s="797"/>
      <c r="E7" s="796"/>
      <c r="F7" s="796"/>
      <c r="G7" s="796"/>
      <c r="H7" s="796"/>
      <c r="I7" s="796"/>
      <c r="J7" s="796"/>
      <c r="K7" s="796"/>
      <c r="L7" s="796"/>
      <c r="M7" s="796"/>
      <c r="N7" s="796"/>
      <c r="O7" s="796"/>
      <c r="P7" s="796"/>
    </row>
    <row r="8" spans="1:16" ht="12" hidden="1" customHeight="1">
      <c r="A8" s="795"/>
      <c r="B8" s="796"/>
      <c r="C8" s="796"/>
      <c r="D8" s="797"/>
      <c r="E8" s="796"/>
      <c r="F8" s="796"/>
      <c r="G8" s="796"/>
      <c r="H8" s="796"/>
      <c r="I8" s="796"/>
      <c r="J8" s="796"/>
      <c r="K8" s="796"/>
      <c r="L8" s="796"/>
      <c r="M8" s="796"/>
      <c r="N8" s="796"/>
      <c r="O8" s="796"/>
      <c r="P8" s="796"/>
    </row>
    <row r="9" spans="1:16" ht="12" hidden="1" customHeight="1">
      <c r="A9" s="795"/>
      <c r="B9" s="796"/>
      <c r="C9" s="796"/>
      <c r="D9" s="797"/>
      <c r="E9" s="796"/>
      <c r="F9" s="796"/>
      <c r="G9" s="796"/>
      <c r="H9" s="796"/>
      <c r="I9" s="796"/>
      <c r="J9" s="796"/>
      <c r="K9" s="796"/>
      <c r="L9" s="796"/>
      <c r="M9" s="796"/>
      <c r="N9" s="796"/>
      <c r="O9" s="796"/>
      <c r="P9" s="796"/>
    </row>
    <row r="10" spans="1:16" ht="12" hidden="1" customHeight="1">
      <c r="A10" s="795"/>
      <c r="B10" s="796"/>
      <c r="C10" s="796"/>
      <c r="D10" s="797"/>
      <c r="E10" s="796"/>
      <c r="F10" s="796"/>
      <c r="G10" s="796"/>
      <c r="H10" s="796"/>
      <c r="I10" s="796"/>
      <c r="J10" s="796"/>
      <c r="K10" s="796"/>
      <c r="L10" s="796"/>
      <c r="M10" s="796"/>
      <c r="N10" s="796"/>
      <c r="O10" s="796"/>
      <c r="P10" s="796"/>
    </row>
    <row r="11" spans="1:16" ht="15" hidden="1" customHeight="1">
      <c r="A11" s="795"/>
      <c r="B11" s="796"/>
      <c r="C11" s="796"/>
      <c r="D11" s="797"/>
      <c r="E11" s="797"/>
      <c r="F11" s="797"/>
      <c r="G11" s="797"/>
      <c r="H11" s="797"/>
      <c r="I11" s="797"/>
      <c r="J11" s="797"/>
      <c r="K11" s="797"/>
      <c r="L11" s="798"/>
      <c r="M11" s="799"/>
      <c r="N11" s="798"/>
      <c r="O11" s="798"/>
      <c r="P11" s="796"/>
    </row>
    <row r="12" spans="1:16" ht="30" customHeight="1">
      <c r="A12" s="795"/>
      <c r="B12" s="796"/>
      <c r="C12" s="797"/>
      <c r="D12" s="797"/>
      <c r="E12" s="797"/>
      <c r="F12" s="797"/>
      <c r="G12" s="797"/>
      <c r="H12" s="797"/>
      <c r="I12" s="797"/>
      <c r="J12" s="797"/>
      <c r="K12" s="797"/>
      <c r="L12" s="688" t="s">
        <v>1269</v>
      </c>
      <c r="M12" s="689"/>
      <c r="N12" s="689"/>
      <c r="O12" s="689"/>
      <c r="P12" s="689"/>
    </row>
    <row r="13" spans="1:16">
      <c r="A13" s="795"/>
      <c r="B13" s="796"/>
      <c r="C13" s="796"/>
      <c r="D13" s="797"/>
      <c r="E13" s="800"/>
      <c r="F13" s="800"/>
      <c r="G13" s="800"/>
      <c r="H13" s="800"/>
      <c r="I13" s="800"/>
      <c r="J13" s="800"/>
      <c r="K13" s="800"/>
      <c r="L13" s="800"/>
      <c r="M13" s="800"/>
      <c r="N13" s="800"/>
      <c r="O13" s="801"/>
      <c r="P13" s="801"/>
    </row>
    <row r="14" spans="1:16" ht="28.5" customHeight="1">
      <c r="A14" s="802"/>
      <c r="B14" s="796"/>
      <c r="C14" s="796"/>
      <c r="D14" s="797"/>
      <c r="E14" s="800"/>
      <c r="F14" s="800"/>
      <c r="G14" s="800"/>
      <c r="H14" s="800"/>
      <c r="I14" s="800"/>
      <c r="J14" s="800"/>
      <c r="K14" s="800"/>
      <c r="L14" s="803" t="s">
        <v>16</v>
      </c>
      <c r="M14" s="804" t="s">
        <v>278</v>
      </c>
      <c r="N14" s="804" t="s">
        <v>279</v>
      </c>
      <c r="O14" s="804" t="s">
        <v>280</v>
      </c>
      <c r="P14" s="805" t="s">
        <v>1030</v>
      </c>
    </row>
    <row r="15" spans="1:16">
      <c r="A15" s="806" t="s">
        <v>18</v>
      </c>
      <c r="B15" s="796"/>
      <c r="C15" s="796"/>
      <c r="D15" s="797"/>
      <c r="E15" s="807"/>
      <c r="F15" s="807"/>
      <c r="G15" s="807"/>
      <c r="H15" s="807"/>
      <c r="I15" s="807"/>
      <c r="J15" s="807"/>
      <c r="K15" s="807"/>
      <c r="L15" s="808" t="s">
        <v>4290</v>
      </c>
      <c r="M15" s="809"/>
      <c r="N15" s="809"/>
      <c r="O15" s="809"/>
      <c r="P15" s="809"/>
    </row>
    <row r="16" spans="1:16" ht="22.5">
      <c r="A16" s="810">
        <v>1</v>
      </c>
      <c r="B16" s="796"/>
      <c r="C16" s="796"/>
      <c r="D16" s="811"/>
      <c r="E16" s="812"/>
      <c r="F16" s="812"/>
      <c r="G16" s="812"/>
      <c r="H16" s="812"/>
      <c r="I16" s="812"/>
      <c r="J16" s="812"/>
      <c r="K16" s="812"/>
      <c r="L16" s="813" t="s">
        <v>18</v>
      </c>
      <c r="M16" s="814" t="s">
        <v>3198</v>
      </c>
      <c r="N16" s="814" t="s">
        <v>3204</v>
      </c>
      <c r="O16" s="815" t="s">
        <v>3205</v>
      </c>
      <c r="P16" s="816"/>
    </row>
    <row r="17" spans="1:16">
      <c r="A17" s="806" t="s">
        <v>102</v>
      </c>
      <c r="B17" s="796"/>
      <c r="C17" s="796"/>
      <c r="D17" s="797"/>
      <c r="E17" s="807"/>
      <c r="F17" s="807"/>
      <c r="G17" s="807"/>
      <c r="H17" s="807"/>
      <c r="I17" s="807"/>
      <c r="J17" s="807"/>
      <c r="K17" s="807"/>
      <c r="L17" s="808" t="s">
        <v>4294</v>
      </c>
      <c r="M17" s="809"/>
      <c r="N17" s="809"/>
      <c r="O17" s="809"/>
      <c r="P17" s="809"/>
    </row>
    <row r="18" spans="1:16" ht="22.5">
      <c r="A18" s="810">
        <v>2</v>
      </c>
      <c r="B18" s="796"/>
      <c r="C18" s="796"/>
      <c r="D18" s="811"/>
      <c r="E18" s="812"/>
      <c r="F18" s="812"/>
      <c r="G18" s="812"/>
      <c r="H18" s="812"/>
      <c r="I18" s="812"/>
      <c r="J18" s="812"/>
      <c r="K18" s="812"/>
      <c r="L18" s="813" t="s">
        <v>18</v>
      </c>
      <c r="M18" s="814" t="s">
        <v>3198</v>
      </c>
      <c r="N18" s="814" t="s">
        <v>3204</v>
      </c>
      <c r="O18" s="815" t="s">
        <v>3205</v>
      </c>
      <c r="P18" s="816"/>
    </row>
  </sheetData>
  <sheetProtection formatColumns="0" formatRows="0" autoFilter="0"/>
  <mergeCells count="1">
    <mergeCell ref="L12:P12"/>
  </mergeCells>
  <dataValidations count="11">
    <dataValidation type="list" showInputMessage="1" showErrorMessage="1" errorTitle="Внимание" error="Пожалуйста, выберите МО из списка" sqref="WQE16 WGI16 VWM16 VMQ16 VCU16 USY16 UJC16 TZG16 TPK16 TFO16 SVS16 SLW16 SCA16 RSE16 RII16 QYM16 QOQ16 QEU16 PUY16 PLC16 PBG16 ORK16 OHO16 NXS16 NNW16 NEA16 MUE16 MKI16 MAM16 LQQ16 LGU16 KWY16 KNC16 KDG16 JTK16 JJO16 IZS16 IPW16 IGA16 HWE16 HMI16 HCM16 GSQ16 GIU16 FYY16 FPC16 FFG16 EVK16 ELO16 EBS16 DRW16 DIA16 CYE16 COI16 CEM16 BUQ16 BKU16 BAY16 ARC16 AHG16 XK16 NO16 DS16 WQE18 WGI18 VWM18 VMQ18 VCU18 USY18 UJC18 TZG18 TPK18 TFO18 SVS18 SLW18 SCA18 RSE18 RII18 QYM18 QOQ18 QEU18 PUY18 PLC18 PBG18 ORK18 OHO18 NXS18 NNW18 NEA18 MUE18 MKI18 MAM18 LQQ18 LGU18 KWY18 KNC18 KDG18 JTK18 JJO18 IZS18 IPW18 IGA18 HWE18 HMI18 HCM18 GSQ18 GIU18 FYY18 FPC18 FFG18 EVK18 ELO18 EBS18 DRW18 DIA18 CYE18 COI18 CEM18 BUQ18 BKU18 BAY18 ARC18 AHG18 XK18 NO18 DS18">
      <formula1>MO_LIST_12</formula1>
    </dataValidation>
    <dataValidation type="list" showInputMessage="1" showErrorMessage="1" errorTitle="Внимание" error="Пожалуйста, выберите значение из списка" sqref="WUB16 WKF16 WAJ16 VQN16 VGR16 UWV16 UMZ16 UDD16 TTH16 TJL16 SZP16 SPT16 SFX16 RWB16 RMF16 RCJ16 QSN16 QIR16 PYV16 POZ16 PFD16 OVH16 OLL16 OBP16 NRT16 NHX16 MYB16 MOF16 MEJ16 LUN16 LKR16 LAV16 KQZ16 KHD16 JXH16 JNL16 JDP16 ITT16 IJX16 IAB16 HQF16 HGJ16 GWN16 GMR16 GCV16 FSZ16 FJD16 EZH16 EPL16 EFP16 DVT16 DLX16 DCB16 CSF16 CIJ16 BYN16 BOR16 BEV16 AUZ16 ALD16 ABH16 RL16 HP16 WUB18 WKF18 WAJ18 VQN18 VGR18 UWV18 UMZ18 UDD18 TTH18 TJL18 SZP18 SPT18 SFX18 RWB18 RMF18 RCJ18 QSN18 QIR18 PYV18 POZ18 PFD18 OVH18 OLL18 OBP18 NRT18 NHX18 MYB18 MOF18 MEJ18 LUN18 LKR18 LAV18 KQZ18 KHD18 JXH18 JNL18 JDP18 ITT18 IJX18 IAB18 HQF18 HGJ18 GWN18 GMR18 GCV18 FSZ18 FJD18 EZH18 EPL18 EFP18 DVT18 DLX18 DCB18 CSF18 CIJ18 BYN18 BOR18 BEV18 AUZ18 ALD18 ABH18 RL18 HP18">
      <formula1>DOCUMENT_TYPES</formula1>
    </dataValidation>
    <dataValidation type="list" allowBlank="1" showInputMessage="1" showErrorMessage="1" errorTitle="Внимание" error="Пожалуйста, выберите МР из списка!" sqref="WQD16 WGH16 VWL16 VMP16 VCT16 USX16 UJB16 TZF16 TPJ16 TFN16 SVR16 SLV16 SBZ16 RSD16 RIH16 QYL16 QOP16 QET16 PUX16 PLB16 PBF16 ORJ16 OHN16 NXR16 NNV16 NDZ16 MUD16 MKH16 MAL16 LQP16 LGT16 KWX16 KNB16 KDF16 JTJ16 JJN16 IZR16 IPV16 IFZ16 HWD16 HMH16 HCL16 GSP16 GIT16 FYX16 FPB16 FFF16 EVJ16 ELN16 EBR16 DRV16 DHZ16 CYD16 COH16 CEL16 BUP16 BKT16 BAX16 ARB16 AHF16 XJ16 NN16 DR16 M16 WQD18 WGH18 VWL18 VMP18 VCT18 USX18 UJB18 TZF18 TPJ18 TFN18 SVR18 SLV18 SBZ18 RSD18 RIH18 QYL18 QOP18 QET18 PUX18 PLB18 PBF18 ORJ18 OHN18 NXR18 NNV18 NDZ18 MUD18 MKH18 MAL18 LQP18 LGT18 KWX18 KNB18 KDF18 JTJ18 JJN18 IZR18 IPV18 IFZ18 HWD18 HMH18 HCL18 GSP18 GIT18 FYX18 FPB18 FFF18 EVJ18 ELN18 EBR18 DRV18 DHZ18 CYD18 COH18 CEL18 BUP18 BKT18 BAX18 ARB18 AHF18 XJ18 NN18 DR18 M18">
      <formula1>MR_LIST</formula1>
    </dataValidation>
    <dataValidation type="list" showInputMessage="1" showErrorMessage="1" errorTitle="Внимание" error="Пожалуйста, выберите значение из списка" sqref="WSZ16 WJD16 VZH16 VPL16 VFP16 UVT16 ULX16 UCB16 TSF16 TIJ16 SYN16 SOR16 SEV16 RUZ16 RLD16 RBH16 QRL16 QHP16 PXT16 PNX16 PEB16 OUF16 OKJ16 OAN16 NQR16 NGV16 MWZ16 MND16 MDH16 LTL16 LJP16 KZT16 KPX16 KGB16 JWF16 JMJ16 JCN16 ISR16 IIV16 HYZ16 HPD16 HFH16 GVL16 GLP16 GBT16 FRX16 FIB16 EYF16 EOJ16 EEN16 DUR16 DKV16 DAZ16 CRD16 CHH16 BXL16 BNP16 BDT16 ATX16 AKB16 AAF16 QJ16 GN16 WTC16 WJG16 VZK16 VPO16 VFS16 UVW16 UMA16 UCE16 TSI16 TIM16 SYQ16 SOU16 SEY16 RVC16 RLG16 RBK16 QRO16 QHS16 PXW16 POA16 PEE16 OUI16 OKM16 OAQ16 NQU16 NGY16 MXC16 MNG16 MDK16 LTO16 LJS16 KZW16 KQA16 KGE16 JWI16 JMM16 JCQ16 ISU16 IIY16 HZC16 HPG16 HFK16 GVO16 GLS16 GBW16 FSA16 FIE16 EYI16 EOM16 EEQ16 DUU16 DKY16 DBC16 CRG16 CHK16 BXO16 BNS16 BDW16 AUA16 AKE16 AAI16 QM16 GQ16 WSZ18 WJD18 VZH18 VPL18 VFP18 UVT18 ULX18 UCB18 TSF18 TIJ18 SYN18 SOR18 SEV18 RUZ18 RLD18 RBH18 QRL18 QHP18 PXT18 PNX18 PEB18 OUF18 OKJ18 OAN18 NQR18 NGV18 MWZ18 MND18 MDH18 LTL18 LJP18 KZT18 KPX18 KGB18 JWF18 JMJ18 JCN18 ISR18 IIV18 HYZ18 HPD18 HFH18 GVL18 GLP18 GBT18 FRX18 FIB18 EYF18 EOJ18 EEN18 DUR18 DKV18 DAZ18 CRD18 CHH18 BXL18 BNP18 BDT18 ATX18 AKB18 AAF18 QJ18 GN18 WTC18 WJG18 VZK18 VPO18 VFS18 UVW18 UMA18 UCE18 TSI18 TIM18 SYQ18 SOU18 SEY18 RVC18 RLG18 RBK18 QRO18 QHS18 PXW18 POA18 PEE18 OUI18 OKM18 OAQ18 NQU18 NGY18 MXC18 MNG18 MDK18 LTO18 LJS18 KZW18 KQA18 KGE18 JWI18 JMM18 JCQ18 ISU18 IIY18 HZC18 HPG18 HFK18 GVO18 GLS18 GBW18 FSA18 FIE18 EYI18 EOM18 EEQ18 DUU18 DKY18 DBC18 CRG18 CHK18 BXO18 BNS18 BDW18 AUA18 AKE18 AAI18 QM18 GQ18">
      <formula1>MONTH_LIST</formula1>
    </dataValidation>
    <dataValidation type="whole" allowBlank="1" showInputMessage="1" showErrorMessage="1" errorTitle="Внимание" error="Пожалуйста, укажите число!" sqref="WTA16 WJE16 VZI16 VPM16 VFQ16 UVU16 ULY16 UCC16 TSG16 TIK16 SYO16 SOS16 SEW16 RVA16 RLE16 RBI16 QRM16 QHQ16 PXU16 PNY16 PEC16 OUG16 OKK16 OAO16 NQS16 NGW16 MXA16 MNE16 MDI16 LTM16 LJQ16 KZU16 KPY16 KGC16 JWG16 JMK16 JCO16 ISS16 IIW16 HZA16 HPE16 HFI16 GVM16 GLQ16 GBU16 FRY16 FIC16 EYG16 EOK16 EEO16 DUS16 DKW16 DBA16 CRE16 CHI16 BXM16 BNQ16 BDU16 ATY16 AKC16 AAG16 QK16 GO16 WTD16 WJH16 VZL16 VPP16 VFT16 UVX16 UMB16 UCF16 TSJ16 TIN16 SYR16 SOV16 SEZ16 RVD16 RLH16 RBL16 QRP16 QHT16 PXX16 POB16 PEF16 OUJ16 OKN16 OAR16 NQV16 NGZ16 MXD16 MNH16 MDL16 LTP16 LJT16 KZX16 KQB16 KGF16 JWJ16 JMN16 JCR16 ISV16 IIZ16 HZD16 HPH16 HFL16 GVP16 GLT16 GBX16 FSB16 FIF16 EYJ16 EON16 EER16 DUV16 DKZ16 DBD16 CRH16 CHL16 BXP16 BNT16 BDX16 AUB16 AKF16 AAJ16 QN16 GR16 WTA18 WJE18 VZI18 VPM18 VFQ18 UVU18 ULY18 UCC18 TSG18 TIK18 SYO18 SOS18 SEW18 RVA18 RLE18 RBI18 QRM18 QHQ18 PXU18 PNY18 PEC18 OUG18 OKK18 OAO18 NQS18 NGW18 MXA18 MNE18 MDI18 LTM18 LJQ18 KZU18 KPY18 KGC18 JWG18 JMK18 JCO18 ISS18 IIW18 HZA18 HPE18 HFI18 GVM18 GLQ18 GBU18 FRY18 FIC18 EYG18 EOK18 EEO18 DUS18 DKW18 DBA18 CRE18 CHI18 BXM18 BNQ18 BDU18 ATY18 AKC18 AAG18 QK18 GO18 WTD18 WJH18 VZL18 VPP18 VFT18 UVX18 UMB18 UCF18 TSJ18 TIN18 SYR18 SOV18 SEZ18 RVD18 RLH18 RBL18 QRP18 QHT18 PXX18 POB18 PEF18 OUJ18 OKN18 OAR18 NQV18 NGZ18 MXD18 MNH18 MDL18 LTP18 LJT18 KZX18 KQB18 KGF18 JWJ18 JMN18 JCR18 ISV18 IIZ18 HZD18 HPH18 HFL18 GVP18 GLT18 GBX18 FSB18 FIF18 EYJ18 EON18 EER18 DUV18 DKZ18 DBD18 CRH18 CHL18 BXP18 BNT18 BDX18 AUB18 AKF18 AAJ18 QN18 GR18">
      <formula1>1</formula1>
      <formula2>31</formula2>
    </dataValidation>
    <dataValidation type="list" showInputMessage="1" showErrorMessage="1" errorTitle="Внимание" error="Пожалуйста, выберите значение из списка" sqref="WSQ16 WIU16 VYY16 VPC16 VFG16 UVK16 ULO16 UBS16 TRW16 TIA16 SYE16 SOI16 SEM16 RUQ16 RKU16 RAY16 QRC16 QHG16 PXK16 PNO16 PDS16 OTW16 OKA16 OAE16 NQI16 NGM16 MWQ16 MMU16 MCY16 LTC16 LJG16 KZK16 KPO16 KFS16 JVW16 JMA16 JCE16 ISI16 IIM16 HYQ16 HOU16 HEY16 GVC16 GLG16 GBK16 FRO16 FHS16 EXW16 EOA16 EEE16 DUI16 DKM16 DAQ16 CQU16 CGY16 BXC16 BNG16 BDK16 ATO16 AJS16 ZW16 QA16 GE16 WSQ18 WIU18 VYY18 VPC18 VFG18 UVK18 ULO18 UBS18 TRW18 TIA18 SYE18 SOI18 SEM18 RUQ18 RKU18 RAY18 QRC18 QHG18 PXK18 PNO18 PDS18 OTW18 OKA18 OAE18 NQI18 NGM18 MWQ18 MMU18 MCY18 LTC18 LJG18 KZK18 KPO18 KFS18 JVW18 JMA18 JCE18 ISI18 IIM18 HYQ18 HOU18 HEY18 GVC18 GLG18 GBK18 FRO18 FHS18 EXW18 EOA18 EEE18 DUI18 DKM18 DAQ18 CQU18 CGY18 BXC18 BNG18 BDK18 ATO18 AJS18 ZW18 QA18 GE18">
      <formula1>YES_NO</formula1>
    </dataValidation>
    <dataValidation type="list" allowBlank="1" showInputMessage="1" showErrorMessage="1" errorTitle="Внимание" error="Пожалуйста, выберите значение из списка!" sqref="WTZ16 WKD16 WAH16 VQL16 VGP16 UWT16 UMX16 UDB16 TTF16 TJJ16 SZN16 SPR16 SFV16 RVZ16 RMD16 RCH16 QSL16 QIP16 PYT16 POX16 PFB16 OVF16 OLJ16 OBN16 NRR16 NHV16 MXZ16 MOD16 MEH16 LUL16 LKP16 LAT16 KQX16 KHB16 JXF16 JNJ16 JDN16 ITR16 IJV16 HZZ16 HQD16 HGH16 GWL16 GMP16 GCT16 FSX16 FJB16 EZF16 EPJ16 EFN16 DVR16 DLV16 DBZ16 CSD16 CIH16 BYL16 BOP16 BET16 AUX16 ALB16 ABF16 RJ16 HN16 WTT16 WJX16 WAB16 VQF16 VGJ16 UWN16 UMR16 UCV16 TSZ16 TJD16 SZH16 SPL16 SFP16 RVT16 RLX16 RCB16 QSF16 QIJ16 PYN16 POR16 PEV16 OUZ16 OLD16 OBH16 NRL16 NHP16 MXT16 MNX16 MEB16 LUF16 LKJ16 LAN16 KQR16 KGV16 JWZ16 JND16 JDH16 ITL16 IJP16 HZT16 HPX16 HGB16 GWF16 GMJ16 GCN16 FSR16 FIV16 EYZ16 EPD16 EFH16 DVL16 DLP16 DBT16 CRX16 CIB16 BYF16 BOJ16 BEN16 AUR16 AKV16 AAZ16 RD16 HH16 WUF16 WKJ16 WAN16 VQR16 VGV16 UWZ16 UND16 UDH16 TTL16 TJP16 SZT16 SPX16 SGB16 RWF16 RMJ16 RCN16 QSR16 QIV16 PYZ16 PPD16 PFH16 OVL16 OLP16 OBT16 NRX16 NIB16 MYF16 MOJ16 MEN16 LUR16 LKV16 LAZ16 KRD16 KHH16 JXL16 JNP16 JDT16 ITX16 IKB16 IAF16 HQJ16 HGN16 GWR16 GMV16 GCZ16 FTD16 FJH16 EZL16 EPP16 EFT16 DVX16 DMB16 DCF16 CSJ16 CIN16 BYR16 BOV16 BEZ16 AVD16 ALH16 ABL16 RP16 HT16 WTZ18 WKD18 WAH18 VQL18 VGP18 UWT18 UMX18 UDB18 TTF18 TJJ18 SZN18 SPR18 SFV18 RVZ18 RMD18 RCH18 QSL18 QIP18 PYT18 POX18 PFB18 OVF18 OLJ18 OBN18 NRR18 NHV18 MXZ18 MOD18 MEH18 LUL18 LKP18 LAT18 KQX18 KHB18 JXF18 JNJ18 JDN18 ITR18 IJV18 HZZ18 HQD18 HGH18 GWL18 GMP18 GCT18 FSX18 FJB18 EZF18 EPJ18 EFN18 DVR18 DLV18 DBZ18 CSD18 CIH18 BYL18 BOP18 BET18 AUX18 ALB18 ABF18 RJ18 HN18 WTT18 WJX18 WAB18 VQF18 VGJ18 UWN18 UMR18 UCV18 TSZ18 TJD18 SZH18 SPL18 SFP18 RVT18 RLX18 RCB18 QSF18 QIJ18 PYN18 POR18 PEV18 OUZ18 OLD18 OBH18 NRL18 NHP18 MXT18 MNX18 MEB18 LUF18 LKJ18 LAN18 KQR18 KGV18 JWZ18 JND18 JDH18 ITL18 IJP18 HZT18 HPX18 HGB18 GWF18 GMJ18 GCN18 FSR18 FIV18 EYZ18 EPD18 EFH18 DVL18 DLP18 DBT18 CRX18 CIB18 BYF18 BOJ18 BEN18 AUR18 AKV18 AAZ18 RD18 HH18 WUF18 WKJ18 WAN18 VQR18 VGV18 UWZ18 UND18 UDH18 TTL18 TJP18 SZT18 SPX18 SGB18 RWF18 RMJ18 RCN18 QSR18 QIV18 PYZ18 PPD18 PFH18 OVL18 OLP18 OBT18 NRX18 NIB18 MYF18 MOJ18 MEN18 LUR18 LKV18 LAZ18 KRD18 KHH18 JXL18 JNP18 JDT18 ITX18 IKB18 IAF18 HQJ18 HGN18 GWR18 GMV18 GCZ18 FTD18 FJH18 EZL18 EPP18 EFT18 DVX18 DMB18 DCF18 CSJ18 CIN18 BYR18 BOV18 BEZ18 AVD18 ALH18 ABL18 RP18 HT18">
      <formula1>YES_NO</formula1>
    </dataValidation>
    <dataValidation type="list" showInputMessage="1" showErrorMessage="1" errorTitle="Внимание" error="Пожалуйста, выберите значение из списка" sqref="WTB16 WJF16 VZJ16 VPN16 VFR16 UVV16 ULZ16 UCD16 TSH16 TIL16 SYP16 SOT16 SEX16 RVB16 RLF16 RBJ16 QRN16 QHR16 PXV16 PNZ16 PED16 OUH16 OKL16 OAP16 NQT16 NGX16 MXB16 MNF16 MDJ16 LTN16 LJR16 KZV16 KPZ16 KGD16 JWH16 JML16 JCP16 IST16 IIX16 HZB16 HPF16 HFJ16 GVN16 GLR16 GBV16 FRZ16 FID16 EYH16 EOL16 EEP16 DUT16 DKX16 DBB16 CRF16 CHJ16 BXN16 BNR16 BDV16 ATZ16 AKD16 AAH16 QL16 GP16 WTB18 WJF18 VZJ18 VPN18 VFR18 UVV18 ULZ18 UCD18 TSH18 TIL18 SYP18 SOT18 SEX18 RVB18 RLF18 RBJ18 QRN18 QHR18 PXV18 PNZ18 PED18 OUH18 OKL18 OAP18 NQT18 NGX18 MXB18 MNF18 MDJ18 LTN18 LJR18 KZV18 KPZ18 KGD18 JWH18 JML18 JCP18 IST18 IIX18 HZB18 HPF18 HFJ18 GVN18 GLR18 GBV18 FRZ18 FID18 EYH18 EOL18 EEP18 DUT18 DKX18 DBB18 CRF18 CHJ18 BXN18 BNR18 BDV18 ATZ18 AKD18 AAH18 QL18 GP18">
      <formula1>TF_END_YEAR_LIST</formula1>
    </dataValidation>
    <dataValidation type="list" showInputMessage="1" showErrorMessage="1" errorTitle="Внимание" error="Пожалуйста, выберите значение из списка" sqref="WSY16 WJC16 VZG16 VPK16 VFO16 UVS16 ULW16 UCA16 TSE16 TII16 SYM16 SOQ16 SEU16 RUY16 RLC16 RBG16 QRK16 QHO16 PXS16 PNW16 PEA16 OUE16 OKI16 OAM16 NQQ16 NGU16 MWY16 MNC16 MDG16 LTK16 LJO16 KZS16 KPW16 KGA16 JWE16 JMI16 JCM16 ISQ16 IIU16 HYY16 HPC16 HFG16 GVK16 GLO16 GBS16 FRW16 FIA16 EYE16 EOI16 EEM16 DUQ16 DKU16 DAY16 CRC16 CHG16 BXK16 BNO16 BDS16 ATW16 AKA16 AAE16 QI16 GM16 WSY18 WJC18 VZG18 VPK18 VFO18 UVS18 ULW18 UCA18 TSE18 TII18 SYM18 SOQ18 SEU18 RUY18 RLC18 RBG18 QRK18 QHO18 PXS18 PNW18 PEA18 OUE18 OKI18 OAM18 NQQ18 NGU18 MWY18 MNC18 MDG18 LTK18 LJO18 KZS18 KPW18 KGA18 JWE18 JMI18 JCM18 ISQ18 IIU18 HYY18 HPC18 HFG18 GVK18 GLO18 GBS18 FRW18 FIA18 EYE18 EOI18 EEM18 DUQ18 DKU18 DAY18 CRC18 CHG18 BXK18 BNO18 BDS18 ATW18 AKA18 AAE18 QI18 GM18">
      <formula1>TF_START_YEAR_LIST</formula1>
    </dataValidation>
    <dataValidation type="whole" allowBlank="1" showInputMessage="1" showErrorMessage="1" errorTitle="Внимание" error="Необходимо указать целое положительное значение!" sqref="WQX16 WHB16 VXF16 VNJ16 VDN16 UTR16 UJV16 TZZ16 TQD16 TGH16 SWL16 SMP16 SCT16 RSX16 RJB16 QZF16 QPJ16 QFN16 PVR16 PLV16 PBZ16 OSD16 OIH16 NYL16 NOP16 NET16 MUX16 MLB16 MBF16 LRJ16 LHN16 KXR16 KNV16 KDZ16 JUD16 JKH16 JAL16 IQP16 IGT16 HWX16 HNB16 HDF16 GTJ16 GJN16 FZR16 FPV16 FFZ16 EWD16 EMH16 ECL16 DSP16 DIT16 CYX16 CPB16 CFF16 BVJ16 BLN16 BBR16 ARV16 AHZ16 YD16 OH16 EL16 WQX18 WHB18 VXF18 VNJ18 VDN18 UTR18 UJV18 TZZ18 TQD18 TGH18 SWL18 SMP18 SCT18 RSX18 RJB18 QZF18 QPJ18 QFN18 PVR18 PLV18 PBZ18 OSD18 OIH18 NYL18 NOP18 NET18 MUX18 MLB18 MBF18 LRJ18 LHN18 KXR18 KNV18 KDZ18 JUD18 JKH18 JAL18 IQP18 IGT18 HWX18 HNB18 HDF18 GTJ18 GJN18 FZR18 FPV18 FFZ18 EWD18 EMH18 ECL18 DSP18 DIT18 CYX18 CPB18 CFF18 BVJ18 BLN18 BBR18 ARV18 AHZ18 YD18 OH18 EL18">
      <formula1>0</formula1>
      <formula2>10000000</formula2>
    </dataValidation>
    <dataValidation type="list" showInputMessage="1" showErrorMessage="1" errorTitle="Внимание" error="Пожалуйста, выберите МО из списка!" sqref="N16 N18">
      <formula1>MO_LIST_6</formula1>
    </dataValidation>
  </dataValidations>
  <pageMargins left="0.35433070866141736" right="0.35433070866141736" top="0.39370078740157483" bottom="0.47222222222222221" header="0.31496062992125984" footer="0.31496062992125984"/>
  <pageSetup paperSize="9" fitToWidth="0" fitToHeight="0" orientation="landscape" r:id="rId1"/>
  <headerFooter alignWithMargins="0">
    <oddFooter>&amp;C&amp;A
&amp;P из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List02">
    <tabColor theme="3" tint="-0.249977111117893"/>
    <outlinePr summaryBelow="0" summaryRight="0"/>
    <pageSetUpPr fitToPage="1"/>
  </sheetPr>
  <dimension ref="A1:T46"/>
  <sheetViews>
    <sheetView showGridLines="0" view="pageBreakPreview" topLeftCell="K14" zoomScale="60" zoomScaleNormal="100" workbookViewId="0">
      <selection activeCell="L32" sqref="L32:S32"/>
    </sheetView>
  </sheetViews>
  <sheetFormatPr defaultColWidth="8.7109375" defaultRowHeight="11.25"/>
  <cols>
    <col min="1" max="1" width="8.7109375" style="57" hidden="1" customWidth="1"/>
    <col min="2" max="2" width="3.7109375" style="57" hidden="1" customWidth="1"/>
    <col min="3" max="10" width="9.7109375" style="58" hidden="1" customWidth="1"/>
    <col min="11" max="11" width="3.7109375" style="57" hidden="1" customWidth="1"/>
    <col min="12" max="12" width="6.7109375" style="57" customWidth="1"/>
    <col min="13" max="13" width="70.7109375" style="57" customWidth="1"/>
    <col min="14" max="14" width="15.7109375" style="57" customWidth="1"/>
    <col min="15" max="15" width="20.7109375" style="57" customWidth="1"/>
    <col min="16" max="16" width="20.7109375" style="66" customWidth="1"/>
    <col min="17" max="18" width="20.7109375" style="57" customWidth="1"/>
    <col min="19" max="19" width="20.7109375" style="66" customWidth="1"/>
    <col min="20" max="16384" width="8.7109375" style="57"/>
  </cols>
  <sheetData>
    <row r="1" spans="1:20" ht="12" hidden="1" customHeight="1">
      <c r="A1" s="796"/>
      <c r="B1" s="796"/>
      <c r="C1" s="797"/>
      <c r="D1" s="797"/>
      <c r="E1" s="797"/>
      <c r="F1" s="797"/>
      <c r="G1" s="797"/>
      <c r="H1" s="797"/>
      <c r="I1" s="797"/>
      <c r="J1" s="797"/>
      <c r="K1" s="796"/>
      <c r="L1" s="796"/>
      <c r="M1" s="796"/>
      <c r="N1" s="796"/>
      <c r="O1" s="796"/>
      <c r="P1" s="796"/>
      <c r="Q1" s="796"/>
      <c r="R1" s="796"/>
      <c r="S1" s="796"/>
      <c r="T1" s="796"/>
    </row>
    <row r="2" spans="1:20" ht="12" hidden="1" customHeight="1">
      <c r="A2" s="796"/>
      <c r="B2" s="796"/>
      <c r="C2" s="797"/>
      <c r="D2" s="797"/>
      <c r="E2" s="797"/>
      <c r="F2" s="797"/>
      <c r="G2" s="797"/>
      <c r="H2" s="797"/>
      <c r="I2" s="797"/>
      <c r="J2" s="797"/>
      <c r="K2" s="797"/>
      <c r="L2" s="797"/>
      <c r="M2" s="817"/>
      <c r="N2" s="817"/>
      <c r="O2" s="817"/>
      <c r="P2" s="817"/>
      <c r="Q2" s="796"/>
      <c r="R2" s="796"/>
      <c r="S2" s="817"/>
      <c r="T2" s="796"/>
    </row>
    <row r="3" spans="1:20" ht="12" hidden="1" customHeight="1">
      <c r="A3" s="796"/>
      <c r="B3" s="796"/>
      <c r="C3" s="797"/>
      <c r="D3" s="797"/>
      <c r="E3" s="797"/>
      <c r="F3" s="797"/>
      <c r="G3" s="797"/>
      <c r="H3" s="797"/>
      <c r="I3" s="797"/>
      <c r="J3" s="797"/>
      <c r="K3" s="797"/>
      <c r="L3" s="797"/>
      <c r="M3" s="817"/>
      <c r="N3" s="817"/>
      <c r="O3" s="817"/>
      <c r="P3" s="817"/>
      <c r="Q3" s="796"/>
      <c r="R3" s="796"/>
      <c r="S3" s="817"/>
      <c r="T3" s="796"/>
    </row>
    <row r="4" spans="1:20" ht="12" hidden="1" customHeight="1">
      <c r="A4" s="796"/>
      <c r="B4" s="796"/>
      <c r="C4" s="797"/>
      <c r="D4" s="797"/>
      <c r="E4" s="797"/>
      <c r="F4" s="797"/>
      <c r="G4" s="797"/>
      <c r="H4" s="797"/>
      <c r="I4" s="797"/>
      <c r="J4" s="797"/>
      <c r="K4" s="797"/>
      <c r="L4" s="797"/>
      <c r="M4" s="817"/>
      <c r="N4" s="817"/>
      <c r="O4" s="817"/>
      <c r="P4" s="817"/>
      <c r="Q4" s="796"/>
      <c r="R4" s="796"/>
      <c r="S4" s="817"/>
      <c r="T4" s="796"/>
    </row>
    <row r="5" spans="1:20" ht="12" hidden="1" customHeight="1">
      <c r="A5" s="796"/>
      <c r="B5" s="796"/>
      <c r="C5" s="797"/>
      <c r="D5" s="797"/>
      <c r="E5" s="797"/>
      <c r="F5" s="797"/>
      <c r="G5" s="797"/>
      <c r="H5" s="797"/>
      <c r="I5" s="797"/>
      <c r="J5" s="797"/>
      <c r="K5" s="797"/>
      <c r="L5" s="797"/>
      <c r="M5" s="817"/>
      <c r="N5" s="817"/>
      <c r="O5" s="817"/>
      <c r="P5" s="817"/>
      <c r="Q5" s="796"/>
      <c r="R5" s="796"/>
      <c r="S5" s="817"/>
      <c r="T5" s="796"/>
    </row>
    <row r="6" spans="1:20" ht="12" hidden="1" customHeight="1">
      <c r="A6" s="796"/>
      <c r="B6" s="796"/>
      <c r="C6" s="797"/>
      <c r="D6" s="797"/>
      <c r="E6" s="797"/>
      <c r="F6" s="797"/>
      <c r="G6" s="797"/>
      <c r="H6" s="797"/>
      <c r="I6" s="797"/>
      <c r="J6" s="797"/>
      <c r="K6" s="797"/>
      <c r="L6" s="797"/>
      <c r="M6" s="817"/>
      <c r="N6" s="817"/>
      <c r="O6" s="817"/>
      <c r="P6" s="817"/>
      <c r="Q6" s="796"/>
      <c r="R6" s="796"/>
      <c r="S6" s="817"/>
      <c r="T6" s="796"/>
    </row>
    <row r="7" spans="1:20" ht="12" hidden="1" customHeight="1">
      <c r="A7" s="796"/>
      <c r="B7" s="796"/>
      <c r="C7" s="797"/>
      <c r="D7" s="797"/>
      <c r="E7" s="797"/>
      <c r="F7" s="797"/>
      <c r="G7" s="797"/>
      <c r="H7" s="797"/>
      <c r="I7" s="797"/>
      <c r="J7" s="797"/>
      <c r="K7" s="797"/>
      <c r="L7" s="797"/>
      <c r="M7" s="817"/>
      <c r="N7" s="817"/>
      <c r="O7" s="817"/>
      <c r="P7" s="817"/>
      <c r="Q7" s="796"/>
      <c r="R7" s="796"/>
      <c r="S7" s="817"/>
      <c r="T7" s="796"/>
    </row>
    <row r="8" spans="1:20" ht="12" hidden="1" customHeight="1">
      <c r="A8" s="796"/>
      <c r="B8" s="796"/>
      <c r="C8" s="797"/>
      <c r="D8" s="797"/>
      <c r="E8" s="797"/>
      <c r="F8" s="797"/>
      <c r="G8" s="797"/>
      <c r="H8" s="797"/>
      <c r="I8" s="797"/>
      <c r="J8" s="797"/>
      <c r="K8" s="797"/>
      <c r="L8" s="797"/>
      <c r="M8" s="817"/>
      <c r="N8" s="817"/>
      <c r="O8" s="817"/>
      <c r="P8" s="817"/>
      <c r="Q8" s="796"/>
      <c r="R8" s="796"/>
      <c r="S8" s="817"/>
      <c r="T8" s="796"/>
    </row>
    <row r="9" spans="1:20" ht="12" hidden="1" customHeight="1">
      <c r="A9" s="796"/>
      <c r="B9" s="796"/>
      <c r="C9" s="797"/>
      <c r="D9" s="797"/>
      <c r="E9" s="797"/>
      <c r="F9" s="797"/>
      <c r="G9" s="797"/>
      <c r="H9" s="797"/>
      <c r="I9" s="797"/>
      <c r="J9" s="797"/>
      <c r="K9" s="797"/>
      <c r="L9" s="797"/>
      <c r="M9" s="817"/>
      <c r="N9" s="817"/>
      <c r="O9" s="817"/>
      <c r="P9" s="817"/>
      <c r="Q9" s="796"/>
      <c r="R9" s="796"/>
      <c r="S9" s="817"/>
      <c r="T9" s="796"/>
    </row>
    <row r="10" spans="1:20" ht="12" hidden="1" customHeight="1">
      <c r="A10" s="796"/>
      <c r="B10" s="796"/>
      <c r="C10" s="797"/>
      <c r="D10" s="797"/>
      <c r="E10" s="797"/>
      <c r="F10" s="797"/>
      <c r="G10" s="797"/>
      <c r="H10" s="797"/>
      <c r="I10" s="797"/>
      <c r="J10" s="797"/>
      <c r="K10" s="797"/>
      <c r="L10" s="797"/>
      <c r="M10" s="817"/>
      <c r="N10" s="817"/>
      <c r="O10" s="817"/>
      <c r="P10" s="817"/>
      <c r="Q10" s="796"/>
      <c r="R10" s="796"/>
      <c r="S10" s="817"/>
      <c r="T10" s="796"/>
    </row>
    <row r="11" spans="1:20" ht="15" hidden="1" customHeight="1">
      <c r="A11" s="796"/>
      <c r="B11" s="796"/>
      <c r="C11" s="797"/>
      <c r="D11" s="797"/>
      <c r="E11" s="797"/>
      <c r="F11" s="797"/>
      <c r="G11" s="797"/>
      <c r="H11" s="797"/>
      <c r="I11" s="797"/>
      <c r="J11" s="797"/>
      <c r="K11" s="818"/>
      <c r="L11" s="818"/>
      <c r="M11" s="799"/>
      <c r="N11" s="818"/>
      <c r="O11" s="818"/>
      <c r="P11" s="818"/>
      <c r="Q11" s="796"/>
      <c r="R11" s="796"/>
      <c r="S11" s="818"/>
      <c r="T11" s="796"/>
    </row>
    <row r="12" spans="1:20" ht="21" customHeight="1">
      <c r="A12" s="796"/>
      <c r="B12" s="797"/>
      <c r="C12" s="797"/>
      <c r="D12" s="797"/>
      <c r="E12" s="797"/>
      <c r="F12" s="797"/>
      <c r="G12" s="797"/>
      <c r="H12" s="797"/>
      <c r="I12" s="797"/>
      <c r="J12" s="797"/>
      <c r="K12" s="797"/>
      <c r="L12" s="691" t="s">
        <v>1270</v>
      </c>
      <c r="M12" s="692"/>
      <c r="N12" s="692"/>
      <c r="O12" s="692"/>
      <c r="P12" s="692"/>
      <c r="Q12" s="692"/>
      <c r="R12" s="692"/>
      <c r="S12" s="692"/>
      <c r="T12" s="796"/>
    </row>
    <row r="13" spans="1:20" ht="9" customHeight="1">
      <c r="A13" s="796"/>
      <c r="B13" s="796"/>
      <c r="C13" s="797"/>
      <c r="D13" s="797"/>
      <c r="E13" s="797"/>
      <c r="F13" s="797"/>
      <c r="G13" s="797"/>
      <c r="H13" s="797"/>
      <c r="I13" s="797"/>
      <c r="J13" s="797"/>
      <c r="K13" s="800"/>
      <c r="L13" s="800"/>
      <c r="M13" s="800"/>
      <c r="N13" s="800"/>
      <c r="O13" s="800"/>
      <c r="P13" s="819"/>
      <c r="Q13" s="819"/>
      <c r="R13" s="820"/>
      <c r="S13" s="820"/>
      <c r="T13" s="796"/>
    </row>
    <row r="14" spans="1:20" ht="21" customHeight="1">
      <c r="A14" s="796"/>
      <c r="B14" s="796"/>
      <c r="C14" s="797"/>
      <c r="D14" s="797"/>
      <c r="E14" s="797"/>
      <c r="F14" s="797"/>
      <c r="G14" s="797"/>
      <c r="H14" s="797"/>
      <c r="I14" s="797"/>
      <c r="J14" s="797"/>
      <c r="K14" s="800"/>
      <c r="L14" s="821" t="s">
        <v>16</v>
      </c>
      <c r="M14" s="821" t="s">
        <v>121</v>
      </c>
      <c r="N14" s="821" t="s">
        <v>143</v>
      </c>
      <c r="O14" s="822" t="s">
        <v>4295</v>
      </c>
      <c r="P14" s="823" t="s">
        <v>4296</v>
      </c>
      <c r="Q14" s="823" t="s">
        <v>4297</v>
      </c>
      <c r="R14" s="823" t="s">
        <v>4297</v>
      </c>
      <c r="S14" s="823" t="s">
        <v>4297</v>
      </c>
      <c r="T14" s="796"/>
    </row>
    <row r="15" spans="1:20" s="67" customFormat="1" ht="36" customHeight="1">
      <c r="A15" s="824" t="s">
        <v>1151</v>
      </c>
      <c r="B15" s="824"/>
      <c r="C15" s="824"/>
      <c r="D15" s="824"/>
      <c r="E15" s="824"/>
      <c r="F15" s="824"/>
      <c r="G15" s="824"/>
      <c r="H15" s="824"/>
      <c r="I15" s="824"/>
      <c r="J15" s="824"/>
      <c r="K15" s="824"/>
      <c r="L15" s="821"/>
      <c r="M15" s="821"/>
      <c r="N15" s="821"/>
      <c r="O15" s="823" t="s">
        <v>285</v>
      </c>
      <c r="P15" s="823" t="s">
        <v>285</v>
      </c>
      <c r="Q15" s="823" t="s">
        <v>286</v>
      </c>
      <c r="R15" s="823" t="s">
        <v>285</v>
      </c>
      <c r="S15" s="157" t="s">
        <v>109</v>
      </c>
      <c r="T15" s="824"/>
    </row>
    <row r="16" spans="1:20" s="67" customFormat="1">
      <c r="A16" s="825" t="s">
        <v>18</v>
      </c>
      <c r="B16" s="824"/>
      <c r="C16" s="824"/>
      <c r="D16" s="824"/>
      <c r="E16" s="824"/>
      <c r="F16" s="824"/>
      <c r="G16" s="824"/>
      <c r="H16" s="824"/>
      <c r="I16" s="824"/>
      <c r="J16" s="824"/>
      <c r="K16" s="824"/>
      <c r="L16" s="826" t="s">
        <v>4290</v>
      </c>
      <c r="M16" s="808"/>
      <c r="N16" s="809"/>
      <c r="O16" s="809"/>
      <c r="P16" s="809"/>
      <c r="Q16" s="809"/>
      <c r="R16" s="809"/>
      <c r="S16" s="809"/>
      <c r="T16" s="824"/>
    </row>
    <row r="17" spans="1:20" s="67" customFormat="1">
      <c r="A17" s="825" t="s">
        <v>18</v>
      </c>
      <c r="B17" s="824"/>
      <c r="C17" s="824"/>
      <c r="D17" s="824"/>
      <c r="E17" s="824"/>
      <c r="F17" s="824"/>
      <c r="G17" s="824"/>
      <c r="H17" s="824"/>
      <c r="I17" s="824"/>
      <c r="J17" s="824"/>
      <c r="K17" s="824"/>
      <c r="L17" s="827">
        <v>1</v>
      </c>
      <c r="M17" s="828" t="s">
        <v>294</v>
      </c>
      <c r="N17" s="829" t="s">
        <v>288</v>
      </c>
      <c r="O17" s="830">
        <v>1</v>
      </c>
      <c r="P17" s="831">
        <v>1</v>
      </c>
      <c r="Q17" s="831">
        <v>1</v>
      </c>
      <c r="R17" s="831">
        <v>1</v>
      </c>
      <c r="S17" s="832"/>
      <c r="T17" s="824"/>
    </row>
    <row r="18" spans="1:20" s="67" customFormat="1">
      <c r="A18" s="825" t="s">
        <v>18</v>
      </c>
      <c r="B18" s="824"/>
      <c r="C18" s="824"/>
      <c r="D18" s="824"/>
      <c r="E18" s="824"/>
      <c r="F18" s="824"/>
      <c r="G18" s="824"/>
      <c r="H18" s="824"/>
      <c r="I18" s="824"/>
      <c r="J18" s="824"/>
      <c r="K18" s="824"/>
      <c r="L18" s="827">
        <v>2</v>
      </c>
      <c r="M18" s="828" t="s">
        <v>295</v>
      </c>
      <c r="N18" s="829" t="s">
        <v>288</v>
      </c>
      <c r="O18" s="830">
        <v>4</v>
      </c>
      <c r="P18" s="831">
        <v>4</v>
      </c>
      <c r="Q18" s="831">
        <v>4</v>
      </c>
      <c r="R18" s="831">
        <v>4</v>
      </c>
      <c r="S18" s="832"/>
      <c r="T18" s="824"/>
    </row>
    <row r="19" spans="1:20" s="67" customFormat="1">
      <c r="A19" s="825" t="s">
        <v>18</v>
      </c>
      <c r="B19" s="824"/>
      <c r="C19" s="824"/>
      <c r="D19" s="824"/>
      <c r="E19" s="824"/>
      <c r="F19" s="824"/>
      <c r="G19" s="824"/>
      <c r="H19" s="824"/>
      <c r="I19" s="824"/>
      <c r="J19" s="824"/>
      <c r="K19" s="824"/>
      <c r="L19" s="827">
        <v>3</v>
      </c>
      <c r="M19" s="828" t="s">
        <v>296</v>
      </c>
      <c r="N19" s="829" t="s">
        <v>293</v>
      </c>
      <c r="O19" s="833">
        <v>32.369999999999997</v>
      </c>
      <c r="P19" s="833">
        <v>32.369999999999997</v>
      </c>
      <c r="Q19" s="833">
        <v>32.369999999999997</v>
      </c>
      <c r="R19" s="833">
        <v>32.369999999999997</v>
      </c>
      <c r="S19" s="832"/>
      <c r="T19" s="824"/>
    </row>
    <row r="20" spans="1:20" s="67" customFormat="1" ht="14.25">
      <c r="A20" s="834">
        <v>1</v>
      </c>
      <c r="B20" s="824"/>
      <c r="C20" s="824"/>
      <c r="D20" s="824"/>
      <c r="E20" s="824"/>
      <c r="F20" s="824"/>
      <c r="G20" s="824"/>
      <c r="H20" s="824"/>
      <c r="I20" s="824"/>
      <c r="J20" s="824"/>
      <c r="K20" s="779"/>
      <c r="L20" s="827">
        <v>4</v>
      </c>
      <c r="M20" s="835" t="s">
        <v>4151</v>
      </c>
      <c r="N20" s="835" t="s">
        <v>288</v>
      </c>
      <c r="O20" s="833"/>
      <c r="P20" s="836"/>
      <c r="Q20" s="836"/>
      <c r="R20" s="836"/>
      <c r="S20" s="832"/>
      <c r="T20" s="824"/>
    </row>
    <row r="21" spans="1:20" s="67" customFormat="1" ht="78.75" customHeight="1">
      <c r="A21" s="825" t="s">
        <v>18</v>
      </c>
      <c r="B21" s="824"/>
      <c r="C21" s="824"/>
      <c r="D21" s="824"/>
      <c r="E21" s="824"/>
      <c r="F21" s="824"/>
      <c r="G21" s="824"/>
      <c r="H21" s="824"/>
      <c r="I21" s="824"/>
      <c r="J21" s="824"/>
      <c r="K21" s="824"/>
      <c r="L21" s="827"/>
      <c r="M21" s="828" t="s">
        <v>1228</v>
      </c>
      <c r="N21" s="829"/>
      <c r="O21" s="837" t="s">
        <v>4189</v>
      </c>
      <c r="P21" s="838"/>
      <c r="Q21" s="838"/>
      <c r="R21" s="838"/>
      <c r="S21" s="839"/>
      <c r="T21" s="824"/>
    </row>
    <row r="22" spans="1:20" s="67" customFormat="1">
      <c r="A22" s="825" t="s">
        <v>102</v>
      </c>
      <c r="B22" s="824"/>
      <c r="C22" s="824"/>
      <c r="D22" s="824"/>
      <c r="E22" s="824"/>
      <c r="F22" s="824"/>
      <c r="G22" s="824"/>
      <c r="H22" s="824"/>
      <c r="I22" s="824"/>
      <c r="J22" s="824"/>
      <c r="K22" s="824"/>
      <c r="L22" s="826" t="s">
        <v>4294</v>
      </c>
      <c r="M22" s="808"/>
      <c r="N22" s="809"/>
      <c r="O22" s="809"/>
      <c r="P22" s="809"/>
      <c r="Q22" s="809"/>
      <c r="R22" s="809"/>
      <c r="S22" s="809"/>
      <c r="T22" s="824"/>
    </row>
    <row r="23" spans="1:20" s="67" customFormat="1">
      <c r="A23" s="825" t="s">
        <v>102</v>
      </c>
      <c r="B23" s="824"/>
      <c r="C23" s="824"/>
      <c r="D23" s="824"/>
      <c r="E23" s="824"/>
      <c r="F23" s="824"/>
      <c r="G23" s="824"/>
      <c r="H23" s="824"/>
      <c r="I23" s="824"/>
      <c r="J23" s="824"/>
      <c r="K23" s="824"/>
      <c r="L23" s="827">
        <v>1</v>
      </c>
      <c r="M23" s="828" t="s">
        <v>287</v>
      </c>
      <c r="N23" s="829" t="s">
        <v>288</v>
      </c>
      <c r="O23" s="830">
        <v>2</v>
      </c>
      <c r="P23" s="830">
        <v>2</v>
      </c>
      <c r="Q23" s="830">
        <v>2</v>
      </c>
      <c r="R23" s="830">
        <v>2</v>
      </c>
      <c r="S23" s="830"/>
      <c r="T23" s="824"/>
    </row>
    <row r="24" spans="1:20" s="67" customFormat="1">
      <c r="A24" s="825" t="s">
        <v>102</v>
      </c>
      <c r="B24" s="824"/>
      <c r="C24" s="824"/>
      <c r="D24" s="824"/>
      <c r="E24" s="824"/>
      <c r="F24" s="824"/>
      <c r="G24" s="824"/>
      <c r="H24" s="824"/>
      <c r="I24" s="824"/>
      <c r="J24" s="824"/>
      <c r="K24" s="824"/>
      <c r="L24" s="827">
        <v>2</v>
      </c>
      <c r="M24" s="828" t="s">
        <v>289</v>
      </c>
      <c r="N24" s="829" t="s">
        <v>288</v>
      </c>
      <c r="O24" s="830"/>
      <c r="P24" s="830"/>
      <c r="Q24" s="830"/>
      <c r="R24" s="830"/>
      <c r="S24" s="830"/>
      <c r="T24" s="824"/>
    </row>
    <row r="25" spans="1:20" s="67" customFormat="1">
      <c r="A25" s="825" t="s">
        <v>102</v>
      </c>
      <c r="B25" s="824"/>
      <c r="C25" s="824"/>
      <c r="D25" s="824"/>
      <c r="E25" s="824"/>
      <c r="F25" s="824"/>
      <c r="G25" s="824"/>
      <c r="H25" s="824"/>
      <c r="I25" s="824"/>
      <c r="J25" s="824"/>
      <c r="K25" s="824"/>
      <c r="L25" s="827">
        <v>3</v>
      </c>
      <c r="M25" s="828" t="s">
        <v>290</v>
      </c>
      <c r="N25" s="829" t="s">
        <v>288</v>
      </c>
      <c r="O25" s="830">
        <v>4</v>
      </c>
      <c r="P25" s="830">
        <v>4</v>
      </c>
      <c r="Q25" s="830">
        <v>4</v>
      </c>
      <c r="R25" s="830">
        <v>4</v>
      </c>
      <c r="S25" s="830"/>
      <c r="T25" s="824"/>
    </row>
    <row r="26" spans="1:20" s="67" customFormat="1">
      <c r="A26" s="825" t="s">
        <v>102</v>
      </c>
      <c r="B26" s="824"/>
      <c r="C26" s="824"/>
      <c r="D26" s="824"/>
      <c r="E26" s="824"/>
      <c r="F26" s="824"/>
      <c r="G26" s="824"/>
      <c r="H26" s="824"/>
      <c r="I26" s="824"/>
      <c r="J26" s="824"/>
      <c r="K26" s="824"/>
      <c r="L26" s="827">
        <v>4</v>
      </c>
      <c r="M26" s="828" t="s">
        <v>291</v>
      </c>
      <c r="N26" s="829" t="s">
        <v>288</v>
      </c>
      <c r="O26" s="830"/>
      <c r="P26" s="830"/>
      <c r="Q26" s="830"/>
      <c r="R26" s="830"/>
      <c r="S26" s="830"/>
      <c r="T26" s="824"/>
    </row>
    <row r="27" spans="1:20" s="67" customFormat="1">
      <c r="A27" s="825" t="s">
        <v>102</v>
      </c>
      <c r="B27" s="824"/>
      <c r="C27" s="824"/>
      <c r="D27" s="824"/>
      <c r="E27" s="824"/>
      <c r="F27" s="824"/>
      <c r="G27" s="824"/>
      <c r="H27" s="824"/>
      <c r="I27" s="824"/>
      <c r="J27" s="824"/>
      <c r="K27" s="824"/>
      <c r="L27" s="827">
        <v>5</v>
      </c>
      <c r="M27" s="828" t="s">
        <v>292</v>
      </c>
      <c r="N27" s="829" t="s">
        <v>293</v>
      </c>
      <c r="O27" s="833">
        <v>48</v>
      </c>
      <c r="P27" s="833">
        <v>48</v>
      </c>
      <c r="Q27" s="833">
        <v>48</v>
      </c>
      <c r="R27" s="833">
        <v>48</v>
      </c>
      <c r="S27" s="833"/>
      <c r="T27" s="824"/>
    </row>
    <row r="28" spans="1:20" s="67" customFormat="1" ht="14.25">
      <c r="A28" s="834">
        <v>2</v>
      </c>
      <c r="B28" s="824"/>
      <c r="C28" s="824"/>
      <c r="D28" s="824"/>
      <c r="E28" s="824"/>
      <c r="F28" s="824"/>
      <c r="G28" s="824"/>
      <c r="H28" s="824"/>
      <c r="I28" s="824"/>
      <c r="J28" s="824"/>
      <c r="K28" s="779"/>
      <c r="L28" s="827">
        <v>6</v>
      </c>
      <c r="M28" s="835" t="s">
        <v>4152</v>
      </c>
      <c r="N28" s="835" t="s">
        <v>288</v>
      </c>
      <c r="O28" s="833">
        <v>1</v>
      </c>
      <c r="P28" s="833">
        <v>1</v>
      </c>
      <c r="Q28" s="833">
        <v>1</v>
      </c>
      <c r="R28" s="833">
        <v>1</v>
      </c>
      <c r="S28" s="833"/>
      <c r="T28" s="824"/>
    </row>
    <row r="29" spans="1:20" s="67" customFormat="1" ht="14.25">
      <c r="A29" s="834">
        <v>2</v>
      </c>
      <c r="B29" s="824"/>
      <c r="C29" s="824"/>
      <c r="D29" s="824"/>
      <c r="E29" s="824"/>
      <c r="F29" s="824"/>
      <c r="G29" s="824"/>
      <c r="H29" s="824"/>
      <c r="I29" s="824"/>
      <c r="J29" s="824"/>
      <c r="K29" s="779"/>
      <c r="L29" s="827">
        <v>7</v>
      </c>
      <c r="M29" s="835" t="s">
        <v>4185</v>
      </c>
      <c r="N29" s="835" t="s">
        <v>288</v>
      </c>
      <c r="O29" s="833">
        <v>1</v>
      </c>
      <c r="P29" s="833">
        <v>1</v>
      </c>
      <c r="Q29" s="833">
        <v>1</v>
      </c>
      <c r="R29" s="833">
        <v>1</v>
      </c>
      <c r="S29" s="833"/>
      <c r="T29" s="824"/>
    </row>
    <row r="30" spans="1:20" s="67" customFormat="1" ht="180.75" customHeight="1">
      <c r="A30" s="825" t="s">
        <v>102</v>
      </c>
      <c r="B30" s="824"/>
      <c r="C30" s="824"/>
      <c r="D30" s="824"/>
      <c r="E30" s="824"/>
      <c r="F30" s="824"/>
      <c r="G30" s="824"/>
      <c r="H30" s="824"/>
      <c r="I30" s="824"/>
      <c r="J30" s="824"/>
      <c r="K30" s="824"/>
      <c r="L30" s="827"/>
      <c r="M30" s="828" t="s">
        <v>1228</v>
      </c>
      <c r="N30" s="829"/>
      <c r="O30" s="837" t="s">
        <v>4188</v>
      </c>
      <c r="P30" s="838"/>
      <c r="Q30" s="838"/>
      <c r="R30" s="838"/>
      <c r="S30" s="839"/>
      <c r="T30" s="824"/>
    </row>
    <row r="31" spans="1:20" s="67" customFormat="1">
      <c r="A31" s="824"/>
      <c r="B31" s="824"/>
      <c r="C31" s="824"/>
      <c r="D31" s="824"/>
      <c r="E31" s="824"/>
      <c r="F31" s="824"/>
      <c r="G31" s="824"/>
      <c r="H31" s="824"/>
      <c r="I31" s="824"/>
      <c r="J31" s="824"/>
      <c r="K31" s="824"/>
      <c r="L31" s="824"/>
      <c r="M31" s="824"/>
      <c r="N31" s="824"/>
      <c r="O31" s="824"/>
      <c r="P31" s="824"/>
      <c r="Q31" s="824"/>
      <c r="R31" s="824"/>
      <c r="S31" s="824"/>
      <c r="T31" s="824"/>
    </row>
    <row r="32" spans="1:20" s="67" customFormat="1" ht="24" customHeight="1">
      <c r="A32" s="824"/>
      <c r="B32" s="824"/>
      <c r="C32" s="824"/>
      <c r="D32" s="824"/>
      <c r="E32" s="824"/>
      <c r="F32" s="824"/>
      <c r="G32" s="824"/>
      <c r="H32" s="824"/>
      <c r="I32" s="824"/>
      <c r="J32" s="824"/>
      <c r="K32" s="824"/>
      <c r="L32" s="840" t="s">
        <v>1271</v>
      </c>
      <c r="M32" s="841"/>
      <c r="N32" s="841"/>
      <c r="O32" s="841"/>
      <c r="P32" s="841"/>
      <c r="Q32" s="841"/>
      <c r="R32" s="841"/>
      <c r="S32" s="841"/>
      <c r="T32" s="824"/>
    </row>
    <row r="33" spans="1:20" s="67" customFormat="1">
      <c r="A33" s="824"/>
      <c r="B33" s="824"/>
      <c r="C33" s="824"/>
      <c r="D33" s="824"/>
      <c r="E33" s="824"/>
      <c r="F33" s="824"/>
      <c r="G33" s="824"/>
      <c r="H33" s="824"/>
      <c r="I33" s="824"/>
      <c r="J33" s="824"/>
      <c r="K33" s="824"/>
      <c r="L33" s="842"/>
      <c r="M33" s="843"/>
      <c r="N33" s="843"/>
      <c r="O33" s="843"/>
      <c r="P33" s="843"/>
      <c r="Q33" s="843"/>
      <c r="R33" s="843"/>
      <c r="S33" s="843"/>
      <c r="T33" s="824"/>
    </row>
    <row r="34" spans="1:20" s="67" customFormat="1" ht="45.75" customHeight="1">
      <c r="A34" s="824" t="s">
        <v>1151</v>
      </c>
      <c r="B34" s="824"/>
      <c r="C34" s="824"/>
      <c r="D34" s="824"/>
      <c r="E34" s="824"/>
      <c r="F34" s="824"/>
      <c r="G34" s="824"/>
      <c r="H34" s="824"/>
      <c r="I34" s="824"/>
      <c r="J34" s="824"/>
      <c r="K34" s="824"/>
      <c r="L34" s="844" t="s">
        <v>16</v>
      </c>
      <c r="M34" s="845" t="s">
        <v>297</v>
      </c>
      <c r="N34" s="845" t="s">
        <v>298</v>
      </c>
      <c r="O34" s="846" t="s">
        <v>1201</v>
      </c>
      <c r="P34" s="846"/>
      <c r="Q34" s="846"/>
      <c r="R34" s="845" t="s">
        <v>1202</v>
      </c>
      <c r="S34" s="845" t="s">
        <v>299</v>
      </c>
      <c r="T34" s="824"/>
    </row>
    <row r="35" spans="1:20" s="70" customFormat="1" ht="56.25">
      <c r="A35" s="847"/>
      <c r="B35" s="848"/>
      <c r="C35" s="848"/>
      <c r="D35" s="848"/>
      <c r="E35" s="848"/>
      <c r="F35" s="848"/>
      <c r="G35" s="848"/>
      <c r="H35" s="848"/>
      <c r="I35" s="848"/>
      <c r="J35" s="848"/>
      <c r="K35" s="779"/>
      <c r="L35" s="849">
        <v>1</v>
      </c>
      <c r="M35" s="835" t="s">
        <v>4166</v>
      </c>
      <c r="N35" s="850" t="s">
        <v>1475</v>
      </c>
      <c r="O35" s="851" t="s">
        <v>1484</v>
      </c>
      <c r="P35" s="851"/>
      <c r="Q35" s="851"/>
      <c r="R35" s="835" t="s">
        <v>4167</v>
      </c>
      <c r="S35" s="835" t="s">
        <v>4170</v>
      </c>
      <c r="T35" s="852"/>
    </row>
    <row r="36" spans="1:20" s="70" customFormat="1" ht="56.25">
      <c r="A36" s="847"/>
      <c r="B36" s="848"/>
      <c r="C36" s="848"/>
      <c r="D36" s="848"/>
      <c r="E36" s="848"/>
      <c r="F36" s="848"/>
      <c r="G36" s="848"/>
      <c r="H36" s="848"/>
      <c r="I36" s="848"/>
      <c r="J36" s="848"/>
      <c r="K36" s="779"/>
      <c r="L36" s="849">
        <v>2</v>
      </c>
      <c r="M36" s="832" t="s">
        <v>4168</v>
      </c>
      <c r="N36" s="850" t="s">
        <v>1475</v>
      </c>
      <c r="O36" s="851" t="s">
        <v>1484</v>
      </c>
      <c r="P36" s="851"/>
      <c r="Q36" s="851"/>
      <c r="R36" s="835" t="s">
        <v>4167</v>
      </c>
      <c r="S36" s="835" t="s">
        <v>4170</v>
      </c>
      <c r="T36" s="852"/>
    </row>
    <row r="37" spans="1:20" s="70" customFormat="1" ht="56.25">
      <c r="A37" s="847"/>
      <c r="B37" s="848"/>
      <c r="C37" s="848"/>
      <c r="D37" s="848"/>
      <c r="E37" s="848"/>
      <c r="F37" s="848"/>
      <c r="G37" s="848"/>
      <c r="H37" s="848"/>
      <c r="I37" s="848"/>
      <c r="J37" s="848"/>
      <c r="K37" s="779"/>
      <c r="L37" s="849">
        <v>3</v>
      </c>
      <c r="M37" s="835" t="s">
        <v>4169</v>
      </c>
      <c r="N37" s="850" t="s">
        <v>1475</v>
      </c>
      <c r="O37" s="851" t="s">
        <v>1484</v>
      </c>
      <c r="P37" s="851"/>
      <c r="Q37" s="851"/>
      <c r="R37" s="835" t="s">
        <v>4167</v>
      </c>
      <c r="S37" s="835" t="s">
        <v>4170</v>
      </c>
      <c r="T37" s="852"/>
    </row>
    <row r="38" spans="1:20" s="70" customFormat="1" ht="22.5" customHeight="1">
      <c r="A38" s="847"/>
      <c r="B38" s="848"/>
      <c r="C38" s="848"/>
      <c r="D38" s="848"/>
      <c r="E38" s="848"/>
      <c r="F38" s="848"/>
      <c r="G38" s="848"/>
      <c r="H38" s="848"/>
      <c r="I38" s="848"/>
      <c r="J38" s="848"/>
      <c r="K38" s="779"/>
      <c r="L38" s="849">
        <v>4</v>
      </c>
      <c r="M38" s="835" t="s">
        <v>4171</v>
      </c>
      <c r="N38" s="850" t="s">
        <v>1475</v>
      </c>
      <c r="O38" s="851" t="s">
        <v>1484</v>
      </c>
      <c r="P38" s="851"/>
      <c r="Q38" s="851"/>
      <c r="R38" s="832" t="s">
        <v>4167</v>
      </c>
      <c r="S38" s="835" t="s">
        <v>4170</v>
      </c>
      <c r="T38" s="852"/>
    </row>
    <row r="39" spans="1:20" s="70" customFormat="1" ht="22.5" customHeight="1">
      <c r="A39" s="847"/>
      <c r="B39" s="848"/>
      <c r="C39" s="848"/>
      <c r="D39" s="848"/>
      <c r="E39" s="848"/>
      <c r="F39" s="848"/>
      <c r="G39" s="848"/>
      <c r="H39" s="848"/>
      <c r="I39" s="848"/>
      <c r="J39" s="848"/>
      <c r="K39" s="779"/>
      <c r="L39" s="849">
        <v>5</v>
      </c>
      <c r="M39" s="835" t="s">
        <v>4176</v>
      </c>
      <c r="N39" s="850" t="s">
        <v>1475</v>
      </c>
      <c r="O39" s="851" t="s">
        <v>1484</v>
      </c>
      <c r="P39" s="851"/>
      <c r="Q39" s="851"/>
      <c r="R39" s="832" t="s">
        <v>4167</v>
      </c>
      <c r="S39" s="835" t="s">
        <v>4170</v>
      </c>
      <c r="T39" s="852"/>
    </row>
    <row r="40" spans="1:20" s="70" customFormat="1" ht="56.25">
      <c r="A40" s="847"/>
      <c r="B40" s="848"/>
      <c r="C40" s="848"/>
      <c r="D40" s="848"/>
      <c r="E40" s="848"/>
      <c r="F40" s="848"/>
      <c r="G40" s="848"/>
      <c r="H40" s="848"/>
      <c r="I40" s="848"/>
      <c r="J40" s="848"/>
      <c r="K40" s="779"/>
      <c r="L40" s="849">
        <v>6</v>
      </c>
      <c r="M40" s="835" t="s">
        <v>4172</v>
      </c>
      <c r="N40" s="850" t="s">
        <v>1475</v>
      </c>
      <c r="O40" s="851" t="s">
        <v>1484</v>
      </c>
      <c r="P40" s="851"/>
      <c r="Q40" s="851"/>
      <c r="R40" s="835" t="s">
        <v>4167</v>
      </c>
      <c r="S40" s="835" t="s">
        <v>4170</v>
      </c>
      <c r="T40" s="852"/>
    </row>
    <row r="41" spans="1:20" s="70" customFormat="1" ht="56.25">
      <c r="A41" s="847"/>
      <c r="B41" s="848"/>
      <c r="C41" s="848"/>
      <c r="D41" s="848"/>
      <c r="E41" s="848"/>
      <c r="F41" s="848"/>
      <c r="G41" s="848"/>
      <c r="H41" s="848"/>
      <c r="I41" s="848"/>
      <c r="J41" s="848"/>
      <c r="K41" s="779"/>
      <c r="L41" s="849">
        <v>7</v>
      </c>
      <c r="M41" s="835" t="s">
        <v>4173</v>
      </c>
      <c r="N41" s="850" t="s">
        <v>1475</v>
      </c>
      <c r="O41" s="851" t="s">
        <v>1484</v>
      </c>
      <c r="P41" s="851"/>
      <c r="Q41" s="851"/>
      <c r="R41" s="835" t="s">
        <v>4167</v>
      </c>
      <c r="S41" s="835" t="s">
        <v>4170</v>
      </c>
      <c r="T41" s="852"/>
    </row>
    <row r="42" spans="1:20" s="70" customFormat="1" ht="56.25">
      <c r="A42" s="847"/>
      <c r="B42" s="848"/>
      <c r="C42" s="848"/>
      <c r="D42" s="848"/>
      <c r="E42" s="848"/>
      <c r="F42" s="848"/>
      <c r="G42" s="848"/>
      <c r="H42" s="848"/>
      <c r="I42" s="848"/>
      <c r="J42" s="848"/>
      <c r="K42" s="779"/>
      <c r="L42" s="849">
        <v>8</v>
      </c>
      <c r="M42" s="835" t="s">
        <v>4174</v>
      </c>
      <c r="N42" s="850" t="s">
        <v>1475</v>
      </c>
      <c r="O42" s="851" t="s">
        <v>1484</v>
      </c>
      <c r="P42" s="851"/>
      <c r="Q42" s="851"/>
      <c r="R42" s="835" t="s">
        <v>4167</v>
      </c>
      <c r="S42" s="835" t="s">
        <v>4170</v>
      </c>
      <c r="T42" s="852"/>
    </row>
    <row r="43" spans="1:20" s="70" customFormat="1" ht="56.25">
      <c r="A43" s="847"/>
      <c r="B43" s="848"/>
      <c r="C43" s="848"/>
      <c r="D43" s="848"/>
      <c r="E43" s="848"/>
      <c r="F43" s="848"/>
      <c r="G43" s="848"/>
      <c r="H43" s="848"/>
      <c r="I43" s="848"/>
      <c r="J43" s="848"/>
      <c r="K43" s="779"/>
      <c r="L43" s="849">
        <v>9</v>
      </c>
      <c r="M43" s="835" t="s">
        <v>4175</v>
      </c>
      <c r="N43" s="850" t="s">
        <v>1475</v>
      </c>
      <c r="O43" s="851" t="s">
        <v>1484</v>
      </c>
      <c r="P43" s="851"/>
      <c r="Q43" s="851"/>
      <c r="R43" s="835" t="s">
        <v>4167</v>
      </c>
      <c r="S43" s="835" t="s">
        <v>4170</v>
      </c>
      <c r="T43" s="852"/>
    </row>
    <row r="44" spans="1:20" s="70" customFormat="1" ht="56.25">
      <c r="A44" s="847"/>
      <c r="B44" s="848"/>
      <c r="C44" s="848"/>
      <c r="D44" s="848"/>
      <c r="E44" s="848"/>
      <c r="F44" s="848"/>
      <c r="G44" s="848"/>
      <c r="H44" s="848"/>
      <c r="I44" s="848"/>
      <c r="J44" s="848"/>
      <c r="K44" s="779"/>
      <c r="L44" s="849">
        <v>10</v>
      </c>
      <c r="M44" s="835" t="s">
        <v>4178</v>
      </c>
      <c r="N44" s="850" t="s">
        <v>1475</v>
      </c>
      <c r="O44" s="851" t="s">
        <v>1484</v>
      </c>
      <c r="P44" s="851"/>
      <c r="Q44" s="851"/>
      <c r="R44" s="835" t="s">
        <v>4167</v>
      </c>
      <c r="S44" s="835" t="s">
        <v>4170</v>
      </c>
      <c r="T44" s="852"/>
    </row>
    <row r="45" spans="1:20" s="70" customFormat="1" ht="56.25">
      <c r="A45" s="847"/>
      <c r="B45" s="848"/>
      <c r="C45" s="848"/>
      <c r="D45" s="848"/>
      <c r="E45" s="848"/>
      <c r="F45" s="848"/>
      <c r="G45" s="848"/>
      <c r="H45" s="848"/>
      <c r="I45" s="848"/>
      <c r="J45" s="848"/>
      <c r="K45" s="779"/>
      <c r="L45" s="849">
        <v>11</v>
      </c>
      <c r="M45" s="835" t="s">
        <v>4177</v>
      </c>
      <c r="N45" s="850" t="s">
        <v>1475</v>
      </c>
      <c r="O45" s="851" t="s">
        <v>1484</v>
      </c>
      <c r="P45" s="851"/>
      <c r="Q45" s="851"/>
      <c r="R45" s="835" t="s">
        <v>4167</v>
      </c>
      <c r="S45" s="835" t="s">
        <v>4170</v>
      </c>
      <c r="T45" s="852"/>
    </row>
    <row r="46" spans="1:20" s="70" customFormat="1" ht="56.25">
      <c r="A46" s="847"/>
      <c r="B46" s="848"/>
      <c r="C46" s="848"/>
      <c r="D46" s="848"/>
      <c r="E46" s="848"/>
      <c r="F46" s="848"/>
      <c r="G46" s="848"/>
      <c r="H46" s="848"/>
      <c r="I46" s="848"/>
      <c r="J46" s="848"/>
      <c r="K46" s="779"/>
      <c r="L46" s="849">
        <v>12</v>
      </c>
      <c r="M46" s="835" t="s">
        <v>4179</v>
      </c>
      <c r="N46" s="850" t="s">
        <v>1475</v>
      </c>
      <c r="O46" s="851" t="s">
        <v>1484</v>
      </c>
      <c r="P46" s="851"/>
      <c r="Q46" s="851"/>
      <c r="R46" s="835" t="s">
        <v>4167</v>
      </c>
      <c r="S46" s="835" t="s">
        <v>4170</v>
      </c>
      <c r="T46" s="852"/>
    </row>
  </sheetData>
  <sheetProtection formatColumns="0" formatRows="0" autoFilter="0"/>
  <mergeCells count="21">
    <mergeCell ref="O35:Q35"/>
    <mergeCell ref="L12:S12"/>
    <mergeCell ref="L14:L15"/>
    <mergeCell ref="L32:S32"/>
    <mergeCell ref="O34:Q34"/>
    <mergeCell ref="P13:Q13"/>
    <mergeCell ref="M14:M15"/>
    <mergeCell ref="N14:N15"/>
    <mergeCell ref="O21:S21"/>
    <mergeCell ref="O30:S30"/>
    <mergeCell ref="O36:Q36"/>
    <mergeCell ref="O37:Q37"/>
    <mergeCell ref="O38:Q38"/>
    <mergeCell ref="O39:Q39"/>
    <mergeCell ref="O40:Q40"/>
    <mergeCell ref="O46:Q46"/>
    <mergeCell ref="O41:Q41"/>
    <mergeCell ref="O42:Q42"/>
    <mergeCell ref="O43:Q43"/>
    <mergeCell ref="O44:Q44"/>
    <mergeCell ref="O45:Q45"/>
  </mergeCells>
  <dataValidations count="4">
    <dataValidation type="list" allowBlank="1" showInputMessage="1" errorTitle="Ошибка" error="Выберите значение из списка" prompt="Выберите значение из списка или укажите свой вариант" sqref="O35:Q46">
      <formula1>support_docs_list</formula1>
    </dataValidation>
    <dataValidation type="list" allowBlank="1" showInputMessage="1" showErrorMessage="1" errorTitle="Ошибка" error="Выберите значение из списка" prompt="Выберите значение из списка" sqref="N35:N46">
      <formula1>osn_expl_list</formula1>
    </dataValidation>
    <dataValidation type="decimal" allowBlank="1" showErrorMessage="1" errorTitle="Ошибка" error="Допускается ввод только неотрицательных чисел!" sqref="O19:R20 O27:R29">
      <formula1>0</formula1>
      <formula2>9.99999999999999E+23</formula2>
    </dataValidation>
    <dataValidation type="whole" allowBlank="1" showErrorMessage="1" errorTitle="Ошибка" error="Допускается ввод только неотрицательных целых чисел!" sqref="O17:R18 O23:R26">
      <formula1>0</formula1>
      <formula2>9.99999999999999E+23</formula2>
    </dataValidation>
  </dataValidations>
  <pageMargins left="0.35433070866141736" right="0.35433070866141736" top="0.39370078740157483" bottom="0.47222222222222221" header="0.51181102362204722" footer="0.51181102362204722"/>
  <pageSetup paperSize="9" fitToWidth="0" fitToHeight="0" orientation="landscape" r:id="rId1"/>
  <headerFooter alignWithMargins="0">
    <oddFooter>&amp;C&amp;A
&amp;P из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theme="4" tint="-0.499984740745262"/>
    <outlinePr summaryBelow="0" summaryRight="0"/>
    <pageSetUpPr fitToPage="1"/>
  </sheetPr>
  <dimension ref="A1:AP57"/>
  <sheetViews>
    <sheetView showGridLines="0" view="pageBreakPreview" topLeftCell="S11" zoomScale="60" zoomScaleNormal="100" workbookViewId="0">
      <selection activeCell="AR19" sqref="AR19"/>
    </sheetView>
  </sheetViews>
  <sheetFormatPr defaultColWidth="9.140625" defaultRowHeight="11.25"/>
  <cols>
    <col min="1" max="10" width="9.140625" style="72" hidden="1" customWidth="1"/>
    <col min="11" max="11" width="3.7109375" style="72" hidden="1" customWidth="1"/>
    <col min="12" max="12" width="6.7109375" style="84" customWidth="1"/>
    <col min="13" max="13" width="39.85546875" style="85" customWidth="1"/>
    <col min="14" max="14" width="15.85546875" style="72" customWidth="1"/>
    <col min="15" max="17" width="15.7109375" style="72" customWidth="1"/>
    <col min="18" max="18" width="18.42578125" style="72" customWidth="1"/>
    <col min="19" max="23" width="15.7109375" style="72" customWidth="1"/>
    <col min="24" max="24" width="38.42578125" style="72" customWidth="1"/>
    <col min="25" max="32" width="15.7109375" style="72" customWidth="1"/>
    <col min="33" max="42" width="15.7109375" style="72" hidden="1" customWidth="1"/>
    <col min="43" max="16384" width="9.140625" style="72"/>
  </cols>
  <sheetData>
    <row r="1" spans="1:42" hidden="1">
      <c r="A1" s="853"/>
      <c r="B1" s="853"/>
      <c r="C1" s="853"/>
      <c r="D1" s="853"/>
      <c r="E1" s="853"/>
      <c r="F1" s="853"/>
      <c r="G1" s="853"/>
      <c r="H1" s="853"/>
      <c r="I1" s="853"/>
      <c r="J1" s="853"/>
      <c r="K1" s="853"/>
      <c r="L1" s="854"/>
      <c r="M1" s="855"/>
      <c r="N1" s="853"/>
      <c r="O1" s="853">
        <v>2022</v>
      </c>
      <c r="P1" s="853">
        <v>2022</v>
      </c>
      <c r="Q1" s="853">
        <v>2022</v>
      </c>
      <c r="R1" s="853">
        <v>2022</v>
      </c>
      <c r="S1" s="853">
        <v>2023</v>
      </c>
      <c r="T1" s="853">
        <v>2024</v>
      </c>
      <c r="U1" s="853">
        <v>2024</v>
      </c>
      <c r="V1" s="853">
        <v>2024</v>
      </c>
      <c r="W1" s="853">
        <v>2024</v>
      </c>
      <c r="X1" s="853">
        <v>2024</v>
      </c>
      <c r="Y1" s="853">
        <v>2025</v>
      </c>
      <c r="Z1" s="853">
        <v>2025</v>
      </c>
      <c r="AA1" s="853">
        <v>2026</v>
      </c>
      <c r="AB1" s="853">
        <v>2026</v>
      </c>
      <c r="AC1" s="853">
        <v>2027</v>
      </c>
      <c r="AD1" s="853">
        <v>2027</v>
      </c>
      <c r="AE1" s="853">
        <v>2028</v>
      </c>
      <c r="AF1" s="853">
        <v>2028</v>
      </c>
      <c r="AG1" s="853">
        <v>2029</v>
      </c>
      <c r="AH1" s="853">
        <v>2029</v>
      </c>
      <c r="AI1" s="853">
        <v>2030</v>
      </c>
      <c r="AJ1" s="853">
        <v>2030</v>
      </c>
      <c r="AK1" s="853">
        <v>2031</v>
      </c>
      <c r="AL1" s="853">
        <v>2031</v>
      </c>
      <c r="AM1" s="853">
        <v>2032</v>
      </c>
      <c r="AN1" s="853">
        <v>2032</v>
      </c>
      <c r="AO1" s="853">
        <v>2033</v>
      </c>
      <c r="AP1" s="853">
        <v>2033</v>
      </c>
    </row>
    <row r="2" spans="1:42" hidden="1">
      <c r="A2" s="853"/>
      <c r="B2" s="853"/>
      <c r="C2" s="853"/>
      <c r="D2" s="853"/>
      <c r="E2" s="853"/>
      <c r="F2" s="853"/>
      <c r="G2" s="853"/>
      <c r="H2" s="853"/>
      <c r="I2" s="853"/>
      <c r="J2" s="853"/>
      <c r="K2" s="853"/>
      <c r="L2" s="854"/>
      <c r="M2" s="855"/>
      <c r="N2" s="853"/>
      <c r="O2" s="853" t="s">
        <v>285</v>
      </c>
      <c r="P2" s="853" t="s">
        <v>323</v>
      </c>
      <c r="Q2" s="853" t="s">
        <v>303</v>
      </c>
      <c r="R2" s="853" t="s">
        <v>109</v>
      </c>
      <c r="S2" s="853" t="s">
        <v>285</v>
      </c>
      <c r="T2" s="853" t="s">
        <v>286</v>
      </c>
      <c r="U2" s="853" t="s">
        <v>285</v>
      </c>
      <c r="V2" s="853" t="s">
        <v>304</v>
      </c>
      <c r="W2" s="853" t="s">
        <v>305</v>
      </c>
      <c r="X2" s="853" t="s">
        <v>109</v>
      </c>
      <c r="Y2" s="853" t="s">
        <v>286</v>
      </c>
      <c r="Z2" s="853" t="s">
        <v>285</v>
      </c>
      <c r="AA2" s="853" t="s">
        <v>286</v>
      </c>
      <c r="AB2" s="853" t="s">
        <v>285</v>
      </c>
      <c r="AC2" s="853" t="s">
        <v>286</v>
      </c>
      <c r="AD2" s="853" t="s">
        <v>285</v>
      </c>
      <c r="AE2" s="853" t="s">
        <v>286</v>
      </c>
      <c r="AF2" s="853" t="s">
        <v>285</v>
      </c>
      <c r="AG2" s="853" t="s">
        <v>286</v>
      </c>
      <c r="AH2" s="853" t="s">
        <v>285</v>
      </c>
      <c r="AI2" s="853" t="s">
        <v>286</v>
      </c>
      <c r="AJ2" s="853" t="s">
        <v>285</v>
      </c>
      <c r="AK2" s="853" t="s">
        <v>286</v>
      </c>
      <c r="AL2" s="853" t="s">
        <v>285</v>
      </c>
      <c r="AM2" s="853" t="s">
        <v>286</v>
      </c>
      <c r="AN2" s="853" t="s">
        <v>285</v>
      </c>
      <c r="AO2" s="853" t="s">
        <v>286</v>
      </c>
      <c r="AP2" s="853" t="s">
        <v>285</v>
      </c>
    </row>
    <row r="3" spans="1:42" hidden="1">
      <c r="A3" s="853"/>
      <c r="B3" s="853"/>
      <c r="C3" s="853"/>
      <c r="D3" s="853"/>
      <c r="E3" s="853"/>
      <c r="F3" s="853"/>
      <c r="G3" s="853"/>
      <c r="H3" s="853"/>
      <c r="I3" s="853"/>
      <c r="J3" s="853"/>
      <c r="K3" s="853"/>
      <c r="L3" s="854"/>
      <c r="M3" s="855"/>
      <c r="N3" s="853"/>
      <c r="O3" s="853" t="s">
        <v>4298</v>
      </c>
      <c r="P3" s="853" t="s">
        <v>4299</v>
      </c>
      <c r="Q3" s="853" t="s">
        <v>4300</v>
      </c>
      <c r="R3" s="853" t="s">
        <v>4301</v>
      </c>
      <c r="S3" s="853" t="s">
        <v>4302</v>
      </c>
      <c r="T3" s="853" t="s">
        <v>4303</v>
      </c>
      <c r="U3" s="853" t="s">
        <v>4304</v>
      </c>
      <c r="V3" s="853" t="s">
        <v>4305</v>
      </c>
      <c r="W3" s="853" t="s">
        <v>4306</v>
      </c>
      <c r="X3" s="853" t="s">
        <v>4307</v>
      </c>
      <c r="Y3" s="853" t="s">
        <v>4308</v>
      </c>
      <c r="Z3" s="853" t="s">
        <v>4309</v>
      </c>
      <c r="AA3" s="853" t="s">
        <v>4310</v>
      </c>
      <c r="AB3" s="853" t="s">
        <v>4311</v>
      </c>
      <c r="AC3" s="853" t="s">
        <v>4312</v>
      </c>
      <c r="AD3" s="853" t="s">
        <v>4313</v>
      </c>
      <c r="AE3" s="853" t="s">
        <v>4314</v>
      </c>
      <c r="AF3" s="853" t="s">
        <v>4315</v>
      </c>
      <c r="AG3" s="853" t="s">
        <v>4316</v>
      </c>
      <c r="AH3" s="853" t="s">
        <v>4317</v>
      </c>
      <c r="AI3" s="853" t="s">
        <v>4318</v>
      </c>
      <c r="AJ3" s="853" t="s">
        <v>4319</v>
      </c>
      <c r="AK3" s="853" t="s">
        <v>4320</v>
      </c>
      <c r="AL3" s="853" t="s">
        <v>4321</v>
      </c>
      <c r="AM3" s="853" t="s">
        <v>4322</v>
      </c>
      <c r="AN3" s="853" t="s">
        <v>4323</v>
      </c>
      <c r="AO3" s="853" t="s">
        <v>4324</v>
      </c>
      <c r="AP3" s="853" t="s">
        <v>4325</v>
      </c>
    </row>
    <row r="4" spans="1:42" hidden="1">
      <c r="A4" s="853"/>
      <c r="B4" s="853"/>
      <c r="C4" s="853"/>
      <c r="D4" s="853"/>
      <c r="E4" s="853"/>
      <c r="F4" s="853"/>
      <c r="G4" s="853"/>
      <c r="H4" s="853"/>
      <c r="I4" s="853"/>
      <c r="J4" s="853"/>
      <c r="K4" s="853"/>
      <c r="L4" s="854"/>
      <c r="M4" s="855"/>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row>
    <row r="5" spans="1:42" hidden="1">
      <c r="A5" s="853"/>
      <c r="B5" s="853"/>
      <c r="C5" s="853"/>
      <c r="D5" s="853"/>
      <c r="E5" s="853"/>
      <c r="F5" s="853"/>
      <c r="G5" s="853"/>
      <c r="H5" s="853"/>
      <c r="I5" s="853"/>
      <c r="J5" s="853"/>
      <c r="K5" s="853"/>
      <c r="L5" s="854"/>
      <c r="M5" s="855"/>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row>
    <row r="6" spans="1:42" hidden="1">
      <c r="A6" s="853"/>
      <c r="B6" s="853"/>
      <c r="C6" s="853"/>
      <c r="D6" s="853"/>
      <c r="E6" s="853"/>
      <c r="F6" s="853"/>
      <c r="G6" s="853"/>
      <c r="H6" s="853"/>
      <c r="I6" s="853"/>
      <c r="J6" s="853"/>
      <c r="K6" s="853"/>
      <c r="L6" s="854"/>
      <c r="M6" s="855"/>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row>
    <row r="7" spans="1:42" hidden="1">
      <c r="A7" s="853"/>
      <c r="B7" s="853"/>
      <c r="C7" s="853"/>
      <c r="D7" s="853"/>
      <c r="E7" s="853"/>
      <c r="F7" s="853"/>
      <c r="G7" s="853"/>
      <c r="H7" s="853"/>
      <c r="I7" s="853"/>
      <c r="J7" s="853"/>
      <c r="K7" s="853"/>
      <c r="L7" s="854"/>
      <c r="M7" s="855"/>
      <c r="N7" s="853"/>
      <c r="O7" s="853"/>
      <c r="P7" s="853"/>
      <c r="Q7" s="853"/>
      <c r="R7" s="853"/>
      <c r="S7" s="853"/>
      <c r="T7" s="853"/>
      <c r="U7" s="853"/>
      <c r="V7" s="853"/>
      <c r="W7" s="853"/>
      <c r="X7" s="853"/>
      <c r="Y7" s="853" t="b">
        <v>1</v>
      </c>
      <c r="Z7" s="853" t="b">
        <v>1</v>
      </c>
      <c r="AA7" s="853" t="b">
        <v>1</v>
      </c>
      <c r="AB7" s="853" t="b">
        <v>1</v>
      </c>
      <c r="AC7" s="853" t="b">
        <v>1</v>
      </c>
      <c r="AD7" s="853" t="b">
        <v>1</v>
      </c>
      <c r="AE7" s="853" t="b">
        <v>1</v>
      </c>
      <c r="AF7" s="853" t="b">
        <v>1</v>
      </c>
      <c r="AG7" s="853" t="b">
        <v>0</v>
      </c>
      <c r="AH7" s="853" t="b">
        <v>0</v>
      </c>
      <c r="AI7" s="853" t="b">
        <v>0</v>
      </c>
      <c r="AJ7" s="853" t="b">
        <v>0</v>
      </c>
      <c r="AK7" s="853" t="b">
        <v>0</v>
      </c>
      <c r="AL7" s="853" t="b">
        <v>0</v>
      </c>
      <c r="AM7" s="853" t="b">
        <v>0</v>
      </c>
      <c r="AN7" s="853" t="b">
        <v>0</v>
      </c>
      <c r="AO7" s="853" t="b">
        <v>0</v>
      </c>
      <c r="AP7" s="853" t="b">
        <v>0</v>
      </c>
    </row>
    <row r="8" spans="1:42" hidden="1">
      <c r="A8" s="853"/>
      <c r="B8" s="853"/>
      <c r="C8" s="853"/>
      <c r="D8" s="853"/>
      <c r="E8" s="853"/>
      <c r="F8" s="853"/>
      <c r="G8" s="853"/>
      <c r="H8" s="853"/>
      <c r="I8" s="853"/>
      <c r="J8" s="853"/>
      <c r="K8" s="853"/>
      <c r="L8" s="854"/>
      <c r="M8" s="855"/>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row>
    <row r="9" spans="1:42" hidden="1">
      <c r="A9" s="853"/>
      <c r="B9" s="853"/>
      <c r="C9" s="853"/>
      <c r="D9" s="853"/>
      <c r="E9" s="853"/>
      <c r="F9" s="853"/>
      <c r="G9" s="853"/>
      <c r="H9" s="853"/>
      <c r="I9" s="853"/>
      <c r="J9" s="853"/>
      <c r="K9" s="853"/>
      <c r="L9" s="854"/>
      <c r="M9" s="855"/>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row>
    <row r="10" spans="1:42" hidden="1">
      <c r="A10" s="853"/>
      <c r="B10" s="853"/>
      <c r="C10" s="853"/>
      <c r="D10" s="853"/>
      <c r="E10" s="853"/>
      <c r="F10" s="853"/>
      <c r="G10" s="853"/>
      <c r="H10" s="853"/>
      <c r="I10" s="853"/>
      <c r="J10" s="853"/>
      <c r="K10" s="853"/>
      <c r="L10" s="854"/>
      <c r="M10" s="855"/>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row>
    <row r="11" spans="1:42" s="71" customFormat="1" ht="15" hidden="1" customHeight="1">
      <c r="A11" s="856"/>
      <c r="B11" s="856"/>
      <c r="C11" s="856"/>
      <c r="D11" s="856"/>
      <c r="E11" s="856"/>
      <c r="F11" s="856"/>
      <c r="G11" s="856"/>
      <c r="H11" s="856"/>
      <c r="I11" s="856"/>
      <c r="J11" s="856"/>
      <c r="K11" s="857"/>
      <c r="L11" s="858"/>
      <c r="M11" s="859"/>
      <c r="N11" s="860"/>
      <c r="O11" s="861"/>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row>
    <row r="12" spans="1:42" ht="22.5" customHeight="1">
      <c r="A12" s="853"/>
      <c r="B12" s="853"/>
      <c r="C12" s="853"/>
      <c r="D12" s="853"/>
      <c r="E12" s="853"/>
      <c r="F12" s="853"/>
      <c r="G12" s="853"/>
      <c r="H12" s="853"/>
      <c r="I12" s="853"/>
      <c r="J12" s="853"/>
      <c r="K12" s="853"/>
      <c r="L12" s="475" t="s">
        <v>1272</v>
      </c>
      <c r="M12" s="180"/>
      <c r="N12" s="180"/>
      <c r="O12" s="180"/>
      <c r="P12" s="180"/>
      <c r="Q12" s="180"/>
      <c r="R12" s="180"/>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row>
    <row r="13" spans="1:42" s="73" customFormat="1">
      <c r="A13" s="862"/>
      <c r="B13" s="862"/>
      <c r="C13" s="862"/>
      <c r="D13" s="862"/>
      <c r="E13" s="862"/>
      <c r="F13" s="862"/>
      <c r="G13" s="862"/>
      <c r="H13" s="862"/>
      <c r="I13" s="862"/>
      <c r="J13" s="862"/>
      <c r="K13" s="863"/>
      <c r="L13" s="864"/>
      <c r="M13" s="865"/>
      <c r="N13" s="866"/>
      <c r="O13" s="867"/>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row>
    <row r="14" spans="1:42" ht="15" customHeight="1">
      <c r="A14" s="853"/>
      <c r="B14" s="853"/>
      <c r="C14" s="853"/>
      <c r="D14" s="853"/>
      <c r="E14" s="853"/>
      <c r="F14" s="853"/>
      <c r="G14" s="853"/>
      <c r="H14" s="853"/>
      <c r="I14" s="853"/>
      <c r="J14" s="853"/>
      <c r="K14" s="853"/>
      <c r="L14" s="868" t="s">
        <v>16</v>
      </c>
      <c r="M14" s="868" t="s">
        <v>302</v>
      </c>
      <c r="N14" s="868" t="s">
        <v>143</v>
      </c>
      <c r="O14" s="869" t="s">
        <v>4295</v>
      </c>
      <c r="P14" s="869" t="s">
        <v>4295</v>
      </c>
      <c r="Q14" s="869" t="s">
        <v>4295</v>
      </c>
      <c r="R14" s="869" t="s">
        <v>4295</v>
      </c>
      <c r="S14" s="869" t="s">
        <v>4296</v>
      </c>
      <c r="T14" s="869" t="s">
        <v>4297</v>
      </c>
      <c r="U14" s="869" t="s">
        <v>4297</v>
      </c>
      <c r="V14" s="869" t="s">
        <v>4297</v>
      </c>
      <c r="W14" s="869" t="s">
        <v>4297</v>
      </c>
      <c r="X14" s="869" t="s">
        <v>4297</v>
      </c>
      <c r="Y14" s="869" t="s">
        <v>4326</v>
      </c>
      <c r="Z14" s="869" t="s">
        <v>4326</v>
      </c>
      <c r="AA14" s="869" t="s">
        <v>4327</v>
      </c>
      <c r="AB14" s="869" t="s">
        <v>4327</v>
      </c>
      <c r="AC14" s="869" t="s">
        <v>4328</v>
      </c>
      <c r="AD14" s="869" t="s">
        <v>4328</v>
      </c>
      <c r="AE14" s="869" t="s">
        <v>4329</v>
      </c>
      <c r="AF14" s="869" t="s">
        <v>4329</v>
      </c>
      <c r="AG14" s="869" t="s">
        <v>4330</v>
      </c>
      <c r="AH14" s="869" t="s">
        <v>4330</v>
      </c>
      <c r="AI14" s="869" t="s">
        <v>4331</v>
      </c>
      <c r="AJ14" s="869" t="s">
        <v>4331</v>
      </c>
      <c r="AK14" s="869" t="s">
        <v>4332</v>
      </c>
      <c r="AL14" s="869" t="s">
        <v>4332</v>
      </c>
      <c r="AM14" s="869" t="s">
        <v>4333</v>
      </c>
      <c r="AN14" s="869" t="s">
        <v>4333</v>
      </c>
      <c r="AO14" s="869" t="s">
        <v>4334</v>
      </c>
      <c r="AP14" s="869" t="s">
        <v>4334</v>
      </c>
    </row>
    <row r="15" spans="1:42" ht="69" customHeight="1">
      <c r="A15" s="853" t="s">
        <v>1151</v>
      </c>
      <c r="B15" s="853"/>
      <c r="C15" s="853"/>
      <c r="D15" s="853"/>
      <c r="E15" s="853"/>
      <c r="F15" s="853"/>
      <c r="G15" s="853"/>
      <c r="H15" s="853"/>
      <c r="I15" s="853"/>
      <c r="J15" s="853"/>
      <c r="K15" s="853"/>
      <c r="L15" s="868"/>
      <c r="M15" s="868"/>
      <c r="N15" s="868"/>
      <c r="O15" s="171" t="s">
        <v>285</v>
      </c>
      <c r="P15" s="870" t="s">
        <v>323</v>
      </c>
      <c r="Q15" s="172" t="s">
        <v>303</v>
      </c>
      <c r="R15" s="172" t="s">
        <v>109</v>
      </c>
      <c r="S15" s="173" t="s">
        <v>285</v>
      </c>
      <c r="T15" s="171" t="s">
        <v>286</v>
      </c>
      <c r="U15" s="172" t="s">
        <v>285</v>
      </c>
      <c r="V15" s="174" t="s">
        <v>304</v>
      </c>
      <c r="W15" s="174" t="s">
        <v>305</v>
      </c>
      <c r="X15" s="172" t="s">
        <v>109</v>
      </c>
      <c r="Y15" s="173" t="s">
        <v>286</v>
      </c>
      <c r="Z15" s="172" t="s">
        <v>285</v>
      </c>
      <c r="AA15" s="173" t="s">
        <v>286</v>
      </c>
      <c r="AB15" s="172" t="s">
        <v>285</v>
      </c>
      <c r="AC15" s="173" t="s">
        <v>286</v>
      </c>
      <c r="AD15" s="172" t="s">
        <v>285</v>
      </c>
      <c r="AE15" s="173" t="s">
        <v>286</v>
      </c>
      <c r="AF15" s="172" t="s">
        <v>285</v>
      </c>
      <c r="AG15" s="173" t="s">
        <v>286</v>
      </c>
      <c r="AH15" s="172" t="s">
        <v>285</v>
      </c>
      <c r="AI15" s="173" t="s">
        <v>286</v>
      </c>
      <c r="AJ15" s="172" t="s">
        <v>285</v>
      </c>
      <c r="AK15" s="173" t="s">
        <v>286</v>
      </c>
      <c r="AL15" s="172" t="s">
        <v>285</v>
      </c>
      <c r="AM15" s="173" t="s">
        <v>286</v>
      </c>
      <c r="AN15" s="172" t="s">
        <v>285</v>
      </c>
      <c r="AO15" s="173" t="s">
        <v>286</v>
      </c>
      <c r="AP15" s="172" t="s">
        <v>285</v>
      </c>
    </row>
    <row r="16" spans="1:42" s="90" customFormat="1">
      <c r="A16" s="825" t="s">
        <v>18</v>
      </c>
      <c r="B16" s="871"/>
      <c r="C16" s="871"/>
      <c r="D16" s="871"/>
      <c r="E16" s="871"/>
      <c r="F16" s="871"/>
      <c r="G16" s="871"/>
      <c r="H16" s="871"/>
      <c r="I16" s="871"/>
      <c r="J16" s="871"/>
      <c r="K16" s="871"/>
      <c r="L16" s="826" t="s">
        <v>4290</v>
      </c>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72"/>
      <c r="AN16" s="872"/>
      <c r="AO16" s="872"/>
      <c r="AP16" s="872"/>
    </row>
    <row r="17" spans="1:42">
      <c r="A17" s="873" t="s">
        <v>18</v>
      </c>
      <c r="B17" s="853" t="s">
        <v>1227</v>
      </c>
      <c r="C17" s="853"/>
      <c r="D17" s="853"/>
      <c r="E17" s="853"/>
      <c r="F17" s="853"/>
      <c r="G17" s="853"/>
      <c r="H17" s="853"/>
      <c r="I17" s="853"/>
      <c r="J17" s="853"/>
      <c r="K17" s="853"/>
      <c r="L17" s="874"/>
      <c r="M17" s="875" t="s">
        <v>161</v>
      </c>
      <c r="N17" s="876"/>
      <c r="O17" s="876"/>
      <c r="P17" s="876"/>
      <c r="Q17" s="876"/>
      <c r="R17" s="876"/>
      <c r="S17" s="877"/>
      <c r="T17" s="877"/>
      <c r="U17" s="877"/>
      <c r="V17" s="876"/>
      <c r="W17" s="876"/>
      <c r="X17" s="876"/>
      <c r="Y17" s="877"/>
      <c r="Z17" s="877"/>
      <c r="AA17" s="877"/>
      <c r="AB17" s="877"/>
      <c r="AC17" s="877"/>
      <c r="AD17" s="877"/>
      <c r="AE17" s="877"/>
      <c r="AF17" s="877"/>
      <c r="AG17" s="877"/>
      <c r="AH17" s="877"/>
      <c r="AI17" s="877"/>
      <c r="AJ17" s="877"/>
      <c r="AK17" s="877"/>
      <c r="AL17" s="877"/>
      <c r="AM17" s="877"/>
      <c r="AN17" s="877"/>
      <c r="AO17" s="877"/>
      <c r="AP17" s="877"/>
    </row>
    <row r="18" spans="1:42" ht="22.5">
      <c r="A18" s="873" t="s">
        <v>18</v>
      </c>
      <c r="B18" s="853" t="s">
        <v>1224</v>
      </c>
      <c r="C18" s="853"/>
      <c r="D18" s="853"/>
      <c r="E18" s="853"/>
      <c r="F18" s="853"/>
      <c r="G18" s="853"/>
      <c r="H18" s="853"/>
      <c r="I18" s="853"/>
      <c r="J18" s="853"/>
      <c r="K18" s="853"/>
      <c r="L18" s="878">
        <v>1</v>
      </c>
      <c r="M18" s="879" t="s">
        <v>306</v>
      </c>
      <c r="N18" s="880" t="s">
        <v>145</v>
      </c>
      <c r="O18" s="881">
        <v>1</v>
      </c>
      <c r="P18" s="881">
        <v>1</v>
      </c>
      <c r="Q18" s="881">
        <v>1</v>
      </c>
      <c r="R18" s="882"/>
      <c r="S18" s="881">
        <v>1</v>
      </c>
      <c r="T18" s="881">
        <v>1</v>
      </c>
      <c r="U18" s="881">
        <v>1</v>
      </c>
      <c r="V18" s="371">
        <v>1</v>
      </c>
      <c r="W18" s="366">
        <v>0</v>
      </c>
      <c r="X18" s="882"/>
      <c r="Y18" s="881">
        <v>1</v>
      </c>
      <c r="Z18" s="881">
        <v>1</v>
      </c>
      <c r="AA18" s="881">
        <v>1</v>
      </c>
      <c r="AB18" s="881">
        <v>1</v>
      </c>
      <c r="AC18" s="881">
        <v>1</v>
      </c>
      <c r="AD18" s="881">
        <v>1</v>
      </c>
      <c r="AE18" s="881">
        <v>1</v>
      </c>
      <c r="AF18" s="881">
        <v>1</v>
      </c>
      <c r="AG18" s="881"/>
      <c r="AH18" s="881"/>
      <c r="AI18" s="881"/>
      <c r="AJ18" s="881"/>
      <c r="AK18" s="881"/>
      <c r="AL18" s="881"/>
      <c r="AM18" s="881"/>
      <c r="AN18" s="881"/>
      <c r="AO18" s="881"/>
      <c r="AP18" s="881"/>
    </row>
    <row r="19" spans="1:42" ht="67.5">
      <c r="A19" s="873" t="s">
        <v>18</v>
      </c>
      <c r="B19" s="853" t="s">
        <v>1225</v>
      </c>
      <c r="C19" s="853"/>
      <c r="D19" s="853"/>
      <c r="E19" s="853"/>
      <c r="F19" s="853"/>
      <c r="G19" s="853"/>
      <c r="H19" s="853"/>
      <c r="I19" s="853"/>
      <c r="J19" s="853"/>
      <c r="K19" s="853"/>
      <c r="L19" s="878">
        <v>2</v>
      </c>
      <c r="M19" s="883" t="s">
        <v>162</v>
      </c>
      <c r="N19" s="880" t="s">
        <v>145</v>
      </c>
      <c r="O19" s="881">
        <v>4.3</v>
      </c>
      <c r="P19" s="881">
        <v>13.8</v>
      </c>
      <c r="Q19" s="881">
        <v>13.8</v>
      </c>
      <c r="R19" s="882"/>
      <c r="S19" s="881">
        <v>6</v>
      </c>
      <c r="T19" s="881">
        <v>4</v>
      </c>
      <c r="U19" s="881">
        <v>7.2</v>
      </c>
      <c r="V19" s="371">
        <v>1.2</v>
      </c>
      <c r="W19" s="366">
        <v>3.2</v>
      </c>
      <c r="X19" s="882" t="s">
        <v>4181</v>
      </c>
      <c r="Y19" s="881">
        <v>4</v>
      </c>
      <c r="Z19" s="881">
        <v>4.2</v>
      </c>
      <c r="AA19" s="881">
        <v>4</v>
      </c>
      <c r="AB19" s="881">
        <v>4</v>
      </c>
      <c r="AC19" s="881">
        <v>4</v>
      </c>
      <c r="AD19" s="881">
        <v>4</v>
      </c>
      <c r="AE19" s="881">
        <v>4</v>
      </c>
      <c r="AF19" s="881">
        <v>4</v>
      </c>
      <c r="AG19" s="881"/>
      <c r="AH19" s="881"/>
      <c r="AI19" s="881"/>
      <c r="AJ19" s="881"/>
      <c r="AK19" s="881"/>
      <c r="AL19" s="881"/>
      <c r="AM19" s="881"/>
      <c r="AN19" s="881"/>
      <c r="AO19" s="881"/>
      <c r="AP19" s="881"/>
    </row>
    <row r="20" spans="1:42">
      <c r="A20" s="873" t="s">
        <v>18</v>
      </c>
      <c r="B20" s="853"/>
      <c r="C20" s="853"/>
      <c r="D20" s="853"/>
      <c r="E20" s="853"/>
      <c r="F20" s="853"/>
      <c r="G20" s="853"/>
      <c r="H20" s="853"/>
      <c r="I20" s="853"/>
      <c r="J20" s="853"/>
      <c r="K20" s="853"/>
      <c r="L20" s="878">
        <v>3</v>
      </c>
      <c r="M20" s="879" t="s">
        <v>307</v>
      </c>
      <c r="N20" s="880" t="s">
        <v>145</v>
      </c>
      <c r="O20" s="881">
        <v>3.5</v>
      </c>
      <c r="P20" s="881">
        <v>5.0999999999999996</v>
      </c>
      <c r="Q20" s="881">
        <v>5.0999999999999996</v>
      </c>
      <c r="R20" s="882"/>
      <c r="S20" s="881">
        <v>8</v>
      </c>
      <c r="T20" s="881">
        <v>5.6</v>
      </c>
      <c r="U20" s="881">
        <v>5.6</v>
      </c>
      <c r="V20" s="371">
        <v>0.7</v>
      </c>
      <c r="W20" s="366">
        <v>0</v>
      </c>
      <c r="X20" s="882"/>
      <c r="Y20" s="881">
        <v>5</v>
      </c>
      <c r="Z20" s="881">
        <v>4.9000000000000004</v>
      </c>
      <c r="AA20" s="881">
        <v>5</v>
      </c>
      <c r="AB20" s="881">
        <v>3</v>
      </c>
      <c r="AC20" s="881">
        <v>5</v>
      </c>
      <c r="AD20" s="881">
        <v>3</v>
      </c>
      <c r="AE20" s="881">
        <v>5</v>
      </c>
      <c r="AF20" s="881">
        <v>3</v>
      </c>
      <c r="AG20" s="881"/>
      <c r="AH20" s="881"/>
      <c r="AI20" s="881"/>
      <c r="AJ20" s="881"/>
      <c r="AK20" s="881"/>
      <c r="AL20" s="881"/>
      <c r="AM20" s="881"/>
      <c r="AN20" s="881"/>
      <c r="AO20" s="881"/>
      <c r="AP20" s="881"/>
    </row>
    <row r="21" spans="1:42">
      <c r="A21" s="873" t="s">
        <v>18</v>
      </c>
      <c r="B21" s="853" t="s">
        <v>1226</v>
      </c>
      <c r="C21" s="853"/>
      <c r="D21" s="853"/>
      <c r="E21" s="853"/>
      <c r="F21" s="853"/>
      <c r="G21" s="853"/>
      <c r="H21" s="853"/>
      <c r="I21" s="853"/>
      <c r="J21" s="853"/>
      <c r="K21" s="853"/>
      <c r="L21" s="878">
        <v>4</v>
      </c>
      <c r="M21" s="883" t="s">
        <v>308</v>
      </c>
      <c r="N21" s="880" t="s">
        <v>145</v>
      </c>
      <c r="O21" s="881">
        <v>1</v>
      </c>
      <c r="P21" s="884">
        <v>1</v>
      </c>
      <c r="Q21" s="881">
        <v>1</v>
      </c>
      <c r="R21" s="882"/>
      <c r="S21" s="881">
        <v>1</v>
      </c>
      <c r="T21" s="884">
        <v>1</v>
      </c>
      <c r="U21" s="884">
        <v>1</v>
      </c>
      <c r="V21" s="371">
        <v>1</v>
      </c>
      <c r="W21" s="366">
        <v>0</v>
      </c>
      <c r="X21" s="882"/>
      <c r="Y21" s="881">
        <v>1</v>
      </c>
      <c r="Z21" s="884">
        <v>1</v>
      </c>
      <c r="AA21" s="881">
        <v>1</v>
      </c>
      <c r="AB21" s="881">
        <v>1</v>
      </c>
      <c r="AC21" s="881">
        <v>1</v>
      </c>
      <c r="AD21" s="881">
        <v>1</v>
      </c>
      <c r="AE21" s="881">
        <v>1</v>
      </c>
      <c r="AF21" s="881">
        <v>1</v>
      </c>
      <c r="AG21" s="881"/>
      <c r="AH21" s="881"/>
      <c r="AI21" s="881"/>
      <c r="AJ21" s="881"/>
      <c r="AK21" s="881"/>
      <c r="AL21" s="881"/>
      <c r="AM21" s="881"/>
      <c r="AN21" s="881"/>
      <c r="AO21" s="881"/>
      <c r="AP21" s="881"/>
    </row>
    <row r="22" spans="1:42">
      <c r="A22" s="873" t="s">
        <v>18</v>
      </c>
      <c r="B22" s="853"/>
      <c r="C22" s="853"/>
      <c r="D22" s="853"/>
      <c r="E22" s="853"/>
      <c r="F22" s="853"/>
      <c r="G22" s="853"/>
      <c r="H22" s="853"/>
      <c r="I22" s="853"/>
      <c r="J22" s="853"/>
      <c r="K22" s="853"/>
      <c r="L22" s="874"/>
      <c r="M22" s="875" t="s">
        <v>309</v>
      </c>
      <c r="N22" s="876"/>
      <c r="O22" s="885"/>
      <c r="P22" s="885"/>
      <c r="Q22" s="885"/>
      <c r="R22" s="886"/>
      <c r="S22" s="885"/>
      <c r="T22" s="885"/>
      <c r="U22" s="885"/>
      <c r="V22" s="887"/>
      <c r="W22" s="885"/>
      <c r="X22" s="886"/>
      <c r="Y22" s="885"/>
      <c r="Z22" s="885"/>
      <c r="AA22" s="885"/>
      <c r="AB22" s="885"/>
      <c r="AC22" s="885"/>
      <c r="AD22" s="885"/>
      <c r="AE22" s="885"/>
      <c r="AF22" s="885"/>
      <c r="AG22" s="885"/>
      <c r="AH22" s="885"/>
      <c r="AI22" s="885"/>
      <c r="AJ22" s="885"/>
      <c r="AK22" s="885"/>
      <c r="AL22" s="885"/>
      <c r="AM22" s="885"/>
      <c r="AN22" s="885"/>
      <c r="AO22" s="885"/>
      <c r="AP22" s="888"/>
    </row>
    <row r="23" spans="1:42">
      <c r="A23" s="873" t="s">
        <v>18</v>
      </c>
      <c r="B23" s="853" t="s">
        <v>1229</v>
      </c>
      <c r="C23" s="853"/>
      <c r="D23" s="853"/>
      <c r="E23" s="853"/>
      <c r="F23" s="853"/>
      <c r="G23" s="853"/>
      <c r="H23" s="853"/>
      <c r="I23" s="853"/>
      <c r="J23" s="853"/>
      <c r="K23" s="853"/>
      <c r="L23" s="878">
        <v>1</v>
      </c>
      <c r="M23" s="883" t="s">
        <v>310</v>
      </c>
      <c r="N23" s="880" t="s">
        <v>145</v>
      </c>
      <c r="O23" s="884">
        <v>30.2</v>
      </c>
      <c r="P23" s="881">
        <v>30.2</v>
      </c>
      <c r="Q23" s="881">
        <v>30.2</v>
      </c>
      <c r="R23" s="882"/>
      <c r="S23" s="884">
        <v>30.2</v>
      </c>
      <c r="T23" s="881">
        <v>30.2</v>
      </c>
      <c r="U23" s="881">
        <v>30.2</v>
      </c>
      <c r="V23" s="371">
        <v>1</v>
      </c>
      <c r="W23" s="366">
        <v>0</v>
      </c>
      <c r="X23" s="882"/>
      <c r="Y23" s="884">
        <v>30.2</v>
      </c>
      <c r="Z23" s="884">
        <v>30.2</v>
      </c>
      <c r="AA23" s="884">
        <v>30.2</v>
      </c>
      <c r="AB23" s="884">
        <v>30.2</v>
      </c>
      <c r="AC23" s="884">
        <v>30.2</v>
      </c>
      <c r="AD23" s="884">
        <v>30.2</v>
      </c>
      <c r="AE23" s="884">
        <v>30.2</v>
      </c>
      <c r="AF23" s="884">
        <v>30.2</v>
      </c>
      <c r="AG23" s="884"/>
      <c r="AH23" s="884"/>
      <c r="AI23" s="884"/>
      <c r="AJ23" s="884"/>
      <c r="AK23" s="884"/>
      <c r="AL23" s="884"/>
      <c r="AM23" s="884"/>
      <c r="AN23" s="884"/>
      <c r="AO23" s="884"/>
      <c r="AP23" s="884"/>
    </row>
    <row r="24" spans="1:42">
      <c r="A24" s="873" t="s">
        <v>18</v>
      </c>
      <c r="B24" s="853"/>
      <c r="C24" s="853"/>
      <c r="D24" s="853"/>
      <c r="E24" s="853"/>
      <c r="F24" s="853"/>
      <c r="G24" s="853"/>
      <c r="H24" s="853"/>
      <c r="I24" s="853"/>
      <c r="J24" s="853"/>
      <c r="K24" s="853"/>
      <c r="L24" s="878">
        <v>2</v>
      </c>
      <c r="M24" s="883" t="s">
        <v>311</v>
      </c>
      <c r="N24" s="880" t="s">
        <v>145</v>
      </c>
      <c r="O24" s="884">
        <v>20</v>
      </c>
      <c r="P24" s="881">
        <v>20</v>
      </c>
      <c r="Q24" s="881">
        <v>20</v>
      </c>
      <c r="R24" s="882"/>
      <c r="S24" s="884">
        <v>20</v>
      </c>
      <c r="T24" s="884">
        <v>20</v>
      </c>
      <c r="U24" s="884">
        <v>20</v>
      </c>
      <c r="V24" s="371">
        <v>1</v>
      </c>
      <c r="W24" s="366">
        <v>0</v>
      </c>
      <c r="X24" s="882"/>
      <c r="Y24" s="884">
        <v>20</v>
      </c>
      <c r="Z24" s="884">
        <v>20</v>
      </c>
      <c r="AA24" s="884">
        <v>20</v>
      </c>
      <c r="AB24" s="884">
        <v>20</v>
      </c>
      <c r="AC24" s="884">
        <v>20</v>
      </c>
      <c r="AD24" s="884">
        <v>20</v>
      </c>
      <c r="AE24" s="884">
        <v>20</v>
      </c>
      <c r="AF24" s="884">
        <v>20</v>
      </c>
      <c r="AG24" s="884"/>
      <c r="AH24" s="884"/>
      <c r="AI24" s="884"/>
      <c r="AJ24" s="884"/>
      <c r="AK24" s="884"/>
      <c r="AL24" s="884"/>
      <c r="AM24" s="884"/>
      <c r="AN24" s="884"/>
      <c r="AO24" s="884"/>
      <c r="AP24" s="884"/>
    </row>
    <row r="25" spans="1:42">
      <c r="A25" s="873" t="s">
        <v>18</v>
      </c>
      <c r="B25" s="853"/>
      <c r="C25" s="853"/>
      <c r="D25" s="853"/>
      <c r="E25" s="853"/>
      <c r="F25" s="853"/>
      <c r="G25" s="853"/>
      <c r="H25" s="853"/>
      <c r="I25" s="853"/>
      <c r="J25" s="853"/>
      <c r="K25" s="853"/>
      <c r="L25" s="176">
        <v>3</v>
      </c>
      <c r="M25" s="177" t="s">
        <v>312</v>
      </c>
      <c r="N25" s="889"/>
      <c r="O25" s="363"/>
      <c r="P25" s="366"/>
      <c r="Q25" s="368"/>
      <c r="R25" s="353"/>
      <c r="S25" s="363"/>
      <c r="T25" s="366"/>
      <c r="U25" s="366"/>
      <c r="V25" s="371"/>
      <c r="W25" s="366"/>
      <c r="X25" s="353"/>
      <c r="Y25" s="363"/>
      <c r="Z25" s="363"/>
      <c r="AA25" s="363"/>
      <c r="AB25" s="363"/>
      <c r="AC25" s="363"/>
      <c r="AD25" s="363"/>
      <c r="AE25" s="363"/>
      <c r="AF25" s="363"/>
      <c r="AG25" s="363"/>
      <c r="AH25" s="363"/>
      <c r="AI25" s="363"/>
      <c r="AJ25" s="363"/>
      <c r="AK25" s="363"/>
      <c r="AL25" s="363"/>
      <c r="AM25" s="363"/>
      <c r="AN25" s="363"/>
      <c r="AO25" s="363"/>
      <c r="AP25" s="363"/>
    </row>
    <row r="26" spans="1:42" ht="22.5">
      <c r="A26" s="873" t="s">
        <v>18</v>
      </c>
      <c r="B26" s="853"/>
      <c r="C26" s="853"/>
      <c r="D26" s="853"/>
      <c r="E26" s="853"/>
      <c r="F26" s="853"/>
      <c r="G26" s="853"/>
      <c r="H26" s="853"/>
      <c r="I26" s="853"/>
      <c r="J26" s="853"/>
      <c r="K26" s="853"/>
      <c r="L26" s="890" t="s">
        <v>1042</v>
      </c>
      <c r="M26" s="891" t="s">
        <v>313</v>
      </c>
      <c r="N26" s="889" t="s">
        <v>314</v>
      </c>
      <c r="O26" s="881"/>
      <c r="P26" s="884"/>
      <c r="Q26" s="892"/>
      <c r="R26" s="882"/>
      <c r="S26" s="881"/>
      <c r="T26" s="884"/>
      <c r="U26" s="884"/>
      <c r="V26" s="371">
        <v>0</v>
      </c>
      <c r="W26" s="366">
        <v>0</v>
      </c>
      <c r="X26" s="882"/>
      <c r="Y26" s="881"/>
      <c r="Z26" s="881"/>
      <c r="AA26" s="881"/>
      <c r="AB26" s="881"/>
      <c r="AC26" s="881"/>
      <c r="AD26" s="881"/>
      <c r="AE26" s="881"/>
      <c r="AF26" s="881"/>
      <c r="AG26" s="881"/>
      <c r="AH26" s="881"/>
      <c r="AI26" s="881"/>
      <c r="AJ26" s="881"/>
      <c r="AK26" s="881"/>
      <c r="AL26" s="881"/>
      <c r="AM26" s="881"/>
      <c r="AN26" s="881"/>
      <c r="AO26" s="881"/>
      <c r="AP26" s="881"/>
    </row>
    <row r="27" spans="1:42" ht="22.5">
      <c r="A27" s="873" t="s">
        <v>18</v>
      </c>
      <c r="B27" s="853"/>
      <c r="C27" s="853"/>
      <c r="D27" s="853"/>
      <c r="E27" s="853"/>
      <c r="F27" s="853"/>
      <c r="G27" s="853"/>
      <c r="H27" s="853"/>
      <c r="I27" s="853"/>
      <c r="J27" s="853"/>
      <c r="K27" s="853"/>
      <c r="L27" s="890" t="s">
        <v>1043</v>
      </c>
      <c r="M27" s="891" t="s">
        <v>315</v>
      </c>
      <c r="N27" s="889" t="s">
        <v>314</v>
      </c>
      <c r="O27" s="881"/>
      <c r="P27" s="884"/>
      <c r="Q27" s="892"/>
      <c r="R27" s="882"/>
      <c r="S27" s="881"/>
      <c r="T27" s="884"/>
      <c r="U27" s="884"/>
      <c r="V27" s="371">
        <v>0</v>
      </c>
      <c r="W27" s="366">
        <v>0</v>
      </c>
      <c r="X27" s="882"/>
      <c r="Y27" s="881"/>
      <c r="Z27" s="881"/>
      <c r="AA27" s="881"/>
      <c r="AB27" s="881"/>
      <c r="AC27" s="881"/>
      <c r="AD27" s="881"/>
      <c r="AE27" s="881"/>
      <c r="AF27" s="881"/>
      <c r="AG27" s="881"/>
      <c r="AH27" s="881"/>
      <c r="AI27" s="881"/>
      <c r="AJ27" s="881"/>
      <c r="AK27" s="881"/>
      <c r="AL27" s="881"/>
      <c r="AM27" s="881"/>
      <c r="AN27" s="881"/>
      <c r="AO27" s="881"/>
      <c r="AP27" s="881"/>
    </row>
    <row r="28" spans="1:42" ht="22.5">
      <c r="A28" s="873" t="s">
        <v>18</v>
      </c>
      <c r="B28" s="853"/>
      <c r="C28" s="853"/>
      <c r="D28" s="853"/>
      <c r="E28" s="853"/>
      <c r="F28" s="853"/>
      <c r="G28" s="853"/>
      <c r="H28" s="853"/>
      <c r="I28" s="853"/>
      <c r="J28" s="853"/>
      <c r="K28" s="853"/>
      <c r="L28" s="890" t="s">
        <v>1044</v>
      </c>
      <c r="M28" s="891" t="s">
        <v>316</v>
      </c>
      <c r="N28" s="889" t="s">
        <v>314</v>
      </c>
      <c r="O28" s="881"/>
      <c r="P28" s="884"/>
      <c r="Q28" s="892"/>
      <c r="R28" s="882"/>
      <c r="S28" s="881"/>
      <c r="T28" s="884"/>
      <c r="U28" s="884"/>
      <c r="V28" s="371">
        <v>0</v>
      </c>
      <c r="W28" s="366">
        <v>0</v>
      </c>
      <c r="X28" s="882"/>
      <c r="Y28" s="881"/>
      <c r="Z28" s="881"/>
      <c r="AA28" s="881"/>
      <c r="AB28" s="881"/>
      <c r="AC28" s="881"/>
      <c r="AD28" s="881"/>
      <c r="AE28" s="881"/>
      <c r="AF28" s="881"/>
      <c r="AG28" s="881"/>
      <c r="AH28" s="881"/>
      <c r="AI28" s="881"/>
      <c r="AJ28" s="881"/>
      <c r="AK28" s="881"/>
      <c r="AL28" s="881"/>
      <c r="AM28" s="881"/>
      <c r="AN28" s="881"/>
      <c r="AO28" s="881"/>
      <c r="AP28" s="881"/>
    </row>
    <row r="29" spans="1:42" ht="22.5">
      <c r="A29" s="873" t="s">
        <v>18</v>
      </c>
      <c r="B29" s="853"/>
      <c r="C29" s="853"/>
      <c r="D29" s="853"/>
      <c r="E29" s="853"/>
      <c r="F29" s="853"/>
      <c r="G29" s="853"/>
      <c r="H29" s="853"/>
      <c r="I29" s="853"/>
      <c r="J29" s="853"/>
      <c r="K29" s="853"/>
      <c r="L29" s="890" t="s">
        <v>1045</v>
      </c>
      <c r="M29" s="891" t="s">
        <v>317</v>
      </c>
      <c r="N29" s="889" t="s">
        <v>314</v>
      </c>
      <c r="O29" s="881"/>
      <c r="P29" s="884"/>
      <c r="Q29" s="892"/>
      <c r="R29" s="882"/>
      <c r="S29" s="881"/>
      <c r="T29" s="884"/>
      <c r="U29" s="884"/>
      <c r="V29" s="371">
        <v>0</v>
      </c>
      <c r="W29" s="366">
        <v>0</v>
      </c>
      <c r="X29" s="882"/>
      <c r="Y29" s="881"/>
      <c r="Z29" s="881"/>
      <c r="AA29" s="881"/>
      <c r="AB29" s="881"/>
      <c r="AC29" s="881"/>
      <c r="AD29" s="881"/>
      <c r="AE29" s="881"/>
      <c r="AF29" s="881"/>
      <c r="AG29" s="881"/>
      <c r="AH29" s="881"/>
      <c r="AI29" s="881"/>
      <c r="AJ29" s="881"/>
      <c r="AK29" s="881"/>
      <c r="AL29" s="881"/>
      <c r="AM29" s="881"/>
      <c r="AN29" s="881"/>
      <c r="AO29" s="881"/>
      <c r="AP29" s="881"/>
    </row>
    <row r="30" spans="1:42">
      <c r="A30" s="873" t="s">
        <v>18</v>
      </c>
      <c r="B30" s="853"/>
      <c r="C30" s="853"/>
      <c r="D30" s="853"/>
      <c r="E30" s="853"/>
      <c r="F30" s="853"/>
      <c r="G30" s="853"/>
      <c r="H30" s="853"/>
      <c r="I30" s="853"/>
      <c r="J30" s="853"/>
      <c r="K30" s="853"/>
      <c r="L30" s="878">
        <v>4</v>
      </c>
      <c r="M30" s="893" t="s">
        <v>318</v>
      </c>
      <c r="N30" s="880" t="s">
        <v>145</v>
      </c>
      <c r="O30" s="881">
        <v>2</v>
      </c>
      <c r="P30" s="884">
        <v>2</v>
      </c>
      <c r="Q30" s="892">
        <v>2</v>
      </c>
      <c r="R30" s="882"/>
      <c r="S30" s="881">
        <v>2</v>
      </c>
      <c r="T30" s="884">
        <v>2</v>
      </c>
      <c r="U30" s="884">
        <v>2</v>
      </c>
      <c r="V30" s="371">
        <v>1</v>
      </c>
      <c r="W30" s="366">
        <v>0</v>
      </c>
      <c r="X30" s="882"/>
      <c r="Y30" s="881">
        <v>2</v>
      </c>
      <c r="Z30" s="881">
        <v>2</v>
      </c>
      <c r="AA30" s="881">
        <v>2</v>
      </c>
      <c r="AB30" s="881">
        <v>2</v>
      </c>
      <c r="AC30" s="881">
        <v>2</v>
      </c>
      <c r="AD30" s="881">
        <v>2</v>
      </c>
      <c r="AE30" s="881">
        <v>2</v>
      </c>
      <c r="AF30" s="881">
        <v>2</v>
      </c>
      <c r="AG30" s="881"/>
      <c r="AH30" s="881"/>
      <c r="AI30" s="881"/>
      <c r="AJ30" s="881"/>
      <c r="AK30" s="881"/>
      <c r="AL30" s="881"/>
      <c r="AM30" s="881"/>
      <c r="AN30" s="881"/>
      <c r="AO30" s="881"/>
      <c r="AP30" s="881"/>
    </row>
    <row r="31" spans="1:42">
      <c r="A31" s="873" t="s">
        <v>18</v>
      </c>
      <c r="B31" s="853"/>
      <c r="C31" s="853"/>
      <c r="D31" s="853"/>
      <c r="E31" s="853"/>
      <c r="F31" s="853"/>
      <c r="G31" s="853"/>
      <c r="H31" s="853"/>
      <c r="I31" s="853"/>
      <c r="J31" s="853"/>
      <c r="K31" s="853"/>
      <c r="L31" s="878">
        <v>5</v>
      </c>
      <c r="M31" s="893" t="s">
        <v>319</v>
      </c>
      <c r="N31" s="880" t="s">
        <v>145</v>
      </c>
      <c r="O31" s="881"/>
      <c r="P31" s="884"/>
      <c r="Q31" s="892"/>
      <c r="R31" s="882"/>
      <c r="S31" s="881"/>
      <c r="T31" s="884"/>
      <c r="U31" s="884"/>
      <c r="V31" s="371">
        <v>0</v>
      </c>
      <c r="W31" s="366">
        <v>0</v>
      </c>
      <c r="X31" s="882"/>
      <c r="Y31" s="881"/>
      <c r="Z31" s="881"/>
      <c r="AA31" s="881"/>
      <c r="AB31" s="881"/>
      <c r="AC31" s="881"/>
      <c r="AD31" s="881"/>
      <c r="AE31" s="881"/>
      <c r="AF31" s="881"/>
      <c r="AG31" s="881"/>
      <c r="AH31" s="881"/>
      <c r="AI31" s="881"/>
      <c r="AJ31" s="881"/>
      <c r="AK31" s="881"/>
      <c r="AL31" s="881"/>
      <c r="AM31" s="881"/>
      <c r="AN31" s="881"/>
      <c r="AO31" s="881"/>
      <c r="AP31" s="881"/>
    </row>
    <row r="32" spans="1:42" s="82" customFormat="1">
      <c r="A32" s="873" t="s">
        <v>18</v>
      </c>
      <c r="B32" s="894"/>
      <c r="C32" s="894"/>
      <c r="D32" s="894"/>
      <c r="E32" s="894"/>
      <c r="F32" s="894"/>
      <c r="G32" s="894"/>
      <c r="H32" s="894"/>
      <c r="I32" s="894"/>
      <c r="J32" s="894"/>
      <c r="K32" s="894"/>
      <c r="L32" s="895" t="s">
        <v>124</v>
      </c>
      <c r="M32" s="896" t="s">
        <v>320</v>
      </c>
      <c r="N32" s="880"/>
      <c r="O32" s="897"/>
      <c r="P32" s="897"/>
      <c r="Q32" s="897"/>
      <c r="R32" s="898"/>
      <c r="S32" s="897"/>
      <c r="T32" s="897"/>
      <c r="U32" s="897"/>
      <c r="V32" s="371">
        <v>0</v>
      </c>
      <c r="W32" s="366">
        <v>0</v>
      </c>
      <c r="X32" s="898"/>
      <c r="Y32" s="897"/>
      <c r="Z32" s="897"/>
      <c r="AA32" s="897"/>
      <c r="AB32" s="897"/>
      <c r="AC32" s="897"/>
      <c r="AD32" s="897"/>
      <c r="AE32" s="897"/>
      <c r="AF32" s="897"/>
      <c r="AG32" s="897"/>
      <c r="AH32" s="897"/>
      <c r="AI32" s="897"/>
      <c r="AJ32" s="897"/>
      <c r="AK32" s="897"/>
      <c r="AL32" s="897"/>
      <c r="AM32" s="897"/>
      <c r="AN32" s="897"/>
      <c r="AO32" s="897"/>
      <c r="AP32" s="897"/>
    </row>
    <row r="33" spans="1:42" s="82" customFormat="1">
      <c r="A33" s="873" t="s">
        <v>18</v>
      </c>
      <c r="B33" s="894"/>
      <c r="C33" s="894"/>
      <c r="D33" s="894"/>
      <c r="E33" s="894"/>
      <c r="F33" s="894"/>
      <c r="G33" s="894"/>
      <c r="H33" s="894"/>
      <c r="I33" s="894"/>
      <c r="J33" s="894"/>
      <c r="K33" s="894"/>
      <c r="L33" s="895" t="s">
        <v>125</v>
      </c>
      <c r="M33" s="879" t="s">
        <v>321</v>
      </c>
      <c r="N33" s="880"/>
      <c r="O33" s="897"/>
      <c r="P33" s="897"/>
      <c r="Q33" s="897"/>
      <c r="R33" s="898"/>
      <c r="S33" s="897"/>
      <c r="T33" s="897"/>
      <c r="U33" s="897"/>
      <c r="V33" s="371">
        <v>0</v>
      </c>
      <c r="W33" s="366">
        <v>0</v>
      </c>
      <c r="X33" s="898"/>
      <c r="Y33" s="897"/>
      <c r="Z33" s="897"/>
      <c r="AA33" s="897"/>
      <c r="AB33" s="897"/>
      <c r="AC33" s="897"/>
      <c r="AD33" s="897"/>
      <c r="AE33" s="897"/>
      <c r="AF33" s="897"/>
      <c r="AG33" s="897"/>
      <c r="AH33" s="897"/>
      <c r="AI33" s="897"/>
      <c r="AJ33" s="897"/>
      <c r="AK33" s="897"/>
      <c r="AL33" s="897"/>
      <c r="AM33" s="897"/>
      <c r="AN33" s="897"/>
      <c r="AO33" s="897"/>
      <c r="AP33" s="897"/>
    </row>
    <row r="34" spans="1:42" s="90" customFormat="1">
      <c r="A34" s="825" t="s">
        <v>102</v>
      </c>
      <c r="B34" s="871"/>
      <c r="C34" s="871"/>
      <c r="D34" s="871"/>
      <c r="E34" s="871"/>
      <c r="F34" s="871"/>
      <c r="G34" s="871"/>
      <c r="H34" s="871"/>
      <c r="I34" s="871"/>
      <c r="J34" s="871"/>
      <c r="K34" s="871"/>
      <c r="L34" s="826" t="s">
        <v>4294</v>
      </c>
      <c r="M34" s="808"/>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72"/>
      <c r="AN34" s="872"/>
      <c r="AO34" s="872"/>
      <c r="AP34" s="872"/>
    </row>
    <row r="35" spans="1:42">
      <c r="A35" s="873" t="s">
        <v>102</v>
      </c>
      <c r="B35" s="853" t="s">
        <v>1227</v>
      </c>
      <c r="C35" s="853"/>
      <c r="D35" s="853"/>
      <c r="E35" s="853"/>
      <c r="F35" s="853"/>
      <c r="G35" s="853"/>
      <c r="H35" s="853"/>
      <c r="I35" s="853"/>
      <c r="J35" s="853"/>
      <c r="K35" s="853"/>
      <c r="L35" s="874"/>
      <c r="M35" s="875" t="s">
        <v>161</v>
      </c>
      <c r="N35" s="876"/>
      <c r="O35" s="876"/>
      <c r="P35" s="876"/>
      <c r="Q35" s="876"/>
      <c r="R35" s="876"/>
      <c r="S35" s="877"/>
      <c r="T35" s="877"/>
      <c r="U35" s="877"/>
      <c r="V35" s="876"/>
      <c r="W35" s="876"/>
      <c r="X35" s="876"/>
      <c r="Y35" s="877"/>
      <c r="Z35" s="877"/>
      <c r="AA35" s="877"/>
      <c r="AB35" s="877"/>
      <c r="AC35" s="877"/>
      <c r="AD35" s="877"/>
      <c r="AE35" s="877"/>
      <c r="AF35" s="877"/>
      <c r="AG35" s="877"/>
      <c r="AH35" s="877"/>
      <c r="AI35" s="877"/>
      <c r="AJ35" s="877"/>
      <c r="AK35" s="877"/>
      <c r="AL35" s="877"/>
      <c r="AM35" s="877"/>
      <c r="AN35" s="877"/>
      <c r="AO35" s="877"/>
      <c r="AP35" s="877"/>
    </row>
    <row r="36" spans="1:42" ht="22.5">
      <c r="A36" s="873" t="s">
        <v>102</v>
      </c>
      <c r="B36" s="853" t="s">
        <v>1224</v>
      </c>
      <c r="C36" s="853"/>
      <c r="D36" s="853"/>
      <c r="E36" s="853"/>
      <c r="F36" s="853"/>
      <c r="G36" s="853"/>
      <c r="H36" s="853"/>
      <c r="I36" s="853"/>
      <c r="J36" s="853"/>
      <c r="K36" s="853"/>
      <c r="L36" s="878">
        <v>1</v>
      </c>
      <c r="M36" s="879" t="s">
        <v>306</v>
      </c>
      <c r="N36" s="880" t="s">
        <v>145</v>
      </c>
      <c r="O36" s="881">
        <v>1</v>
      </c>
      <c r="P36" s="881">
        <v>1</v>
      </c>
      <c r="Q36" s="881">
        <v>1</v>
      </c>
      <c r="R36" s="882"/>
      <c r="S36" s="881">
        <v>1</v>
      </c>
      <c r="T36" s="881">
        <v>1</v>
      </c>
      <c r="U36" s="881">
        <v>1</v>
      </c>
      <c r="V36" s="371">
        <v>1</v>
      </c>
      <c r="W36" s="366">
        <v>0</v>
      </c>
      <c r="X36" s="882"/>
      <c r="Y36" s="881">
        <v>1</v>
      </c>
      <c r="Z36" s="881">
        <v>1</v>
      </c>
      <c r="AA36" s="881">
        <v>1</v>
      </c>
      <c r="AB36" s="881">
        <v>1</v>
      </c>
      <c r="AC36" s="881">
        <v>1</v>
      </c>
      <c r="AD36" s="881">
        <v>1</v>
      </c>
      <c r="AE36" s="881">
        <v>1</v>
      </c>
      <c r="AF36" s="881">
        <v>1</v>
      </c>
      <c r="AG36" s="881"/>
      <c r="AH36" s="881"/>
      <c r="AI36" s="881"/>
      <c r="AJ36" s="881"/>
      <c r="AK36" s="881"/>
      <c r="AL36" s="881"/>
      <c r="AM36" s="881"/>
      <c r="AN36" s="881"/>
      <c r="AO36" s="881"/>
      <c r="AP36" s="881"/>
    </row>
    <row r="37" spans="1:42" ht="73.5" customHeight="1">
      <c r="A37" s="873" t="s">
        <v>102</v>
      </c>
      <c r="B37" s="853" t="s">
        <v>1225</v>
      </c>
      <c r="C37" s="853"/>
      <c r="D37" s="853"/>
      <c r="E37" s="853"/>
      <c r="F37" s="853"/>
      <c r="G37" s="853"/>
      <c r="H37" s="853"/>
      <c r="I37" s="853"/>
      <c r="J37" s="853"/>
      <c r="K37" s="853"/>
      <c r="L37" s="878">
        <v>2</v>
      </c>
      <c r="M37" s="883" t="s">
        <v>162</v>
      </c>
      <c r="N37" s="880" t="s">
        <v>145</v>
      </c>
      <c r="O37" s="881">
        <v>4.3</v>
      </c>
      <c r="P37" s="881">
        <v>13.8</v>
      </c>
      <c r="Q37" s="881">
        <v>13.8</v>
      </c>
      <c r="R37" s="882"/>
      <c r="S37" s="881">
        <v>6</v>
      </c>
      <c r="T37" s="881">
        <v>4</v>
      </c>
      <c r="U37" s="881">
        <v>7.2</v>
      </c>
      <c r="V37" s="371">
        <v>1.2</v>
      </c>
      <c r="W37" s="366">
        <v>3.2</v>
      </c>
      <c r="X37" s="882" t="s">
        <v>4181</v>
      </c>
      <c r="Y37" s="881">
        <v>4</v>
      </c>
      <c r="Z37" s="881">
        <v>4.2</v>
      </c>
      <c r="AA37" s="881">
        <v>4</v>
      </c>
      <c r="AB37" s="881">
        <v>4</v>
      </c>
      <c r="AC37" s="881">
        <v>4</v>
      </c>
      <c r="AD37" s="881">
        <v>4</v>
      </c>
      <c r="AE37" s="881">
        <v>4</v>
      </c>
      <c r="AF37" s="881">
        <v>4</v>
      </c>
      <c r="AG37" s="881"/>
      <c r="AH37" s="881"/>
      <c r="AI37" s="881"/>
      <c r="AJ37" s="881"/>
      <c r="AK37" s="881"/>
      <c r="AL37" s="881"/>
      <c r="AM37" s="881"/>
      <c r="AN37" s="881"/>
      <c r="AO37" s="881"/>
      <c r="AP37" s="881"/>
    </row>
    <row r="38" spans="1:42">
      <c r="A38" s="873" t="s">
        <v>102</v>
      </c>
      <c r="B38" s="853"/>
      <c r="C38" s="853"/>
      <c r="D38" s="853"/>
      <c r="E38" s="853"/>
      <c r="F38" s="853"/>
      <c r="G38" s="853"/>
      <c r="H38" s="853"/>
      <c r="I38" s="853"/>
      <c r="J38" s="853"/>
      <c r="K38" s="853"/>
      <c r="L38" s="878">
        <v>3</v>
      </c>
      <c r="M38" s="879" t="s">
        <v>307</v>
      </c>
      <c r="N38" s="880" t="s">
        <v>145</v>
      </c>
      <c r="O38" s="881">
        <v>3.5</v>
      </c>
      <c r="P38" s="881">
        <v>4</v>
      </c>
      <c r="Q38" s="881">
        <v>4</v>
      </c>
      <c r="R38" s="882"/>
      <c r="S38" s="881">
        <v>8</v>
      </c>
      <c r="T38" s="881">
        <v>5.6</v>
      </c>
      <c r="U38" s="881">
        <v>5.6</v>
      </c>
      <c r="V38" s="371">
        <v>0.7</v>
      </c>
      <c r="W38" s="366">
        <v>0</v>
      </c>
      <c r="X38" s="882"/>
      <c r="Y38" s="881">
        <v>5</v>
      </c>
      <c r="Z38" s="881">
        <v>4.9000000000000004</v>
      </c>
      <c r="AA38" s="881">
        <v>5</v>
      </c>
      <c r="AB38" s="881">
        <v>3</v>
      </c>
      <c r="AC38" s="881">
        <v>5</v>
      </c>
      <c r="AD38" s="881">
        <v>3</v>
      </c>
      <c r="AE38" s="881">
        <v>5</v>
      </c>
      <c r="AF38" s="881">
        <v>3</v>
      </c>
      <c r="AG38" s="881"/>
      <c r="AH38" s="881"/>
      <c r="AI38" s="881"/>
      <c r="AJ38" s="881"/>
      <c r="AK38" s="881"/>
      <c r="AL38" s="881"/>
      <c r="AM38" s="881"/>
      <c r="AN38" s="881"/>
      <c r="AO38" s="881"/>
      <c r="AP38" s="881"/>
    </row>
    <row r="39" spans="1:42">
      <c r="A39" s="873" t="s">
        <v>102</v>
      </c>
      <c r="B39" s="853" t="s">
        <v>1226</v>
      </c>
      <c r="C39" s="853"/>
      <c r="D39" s="853"/>
      <c r="E39" s="853"/>
      <c r="F39" s="853"/>
      <c r="G39" s="853"/>
      <c r="H39" s="853"/>
      <c r="I39" s="853"/>
      <c r="J39" s="853"/>
      <c r="K39" s="853"/>
      <c r="L39" s="878">
        <v>4</v>
      </c>
      <c r="M39" s="883" t="s">
        <v>308</v>
      </c>
      <c r="N39" s="880" t="s">
        <v>145</v>
      </c>
      <c r="O39" s="881">
        <v>1</v>
      </c>
      <c r="P39" s="884">
        <v>1</v>
      </c>
      <c r="Q39" s="881">
        <v>1</v>
      </c>
      <c r="R39" s="882"/>
      <c r="S39" s="881">
        <v>1</v>
      </c>
      <c r="T39" s="884">
        <v>1</v>
      </c>
      <c r="U39" s="884">
        <v>1</v>
      </c>
      <c r="V39" s="371">
        <v>1</v>
      </c>
      <c r="W39" s="366">
        <v>0</v>
      </c>
      <c r="X39" s="882"/>
      <c r="Y39" s="881">
        <v>1</v>
      </c>
      <c r="Z39" s="884">
        <v>1</v>
      </c>
      <c r="AA39" s="881">
        <v>1</v>
      </c>
      <c r="AB39" s="881">
        <v>1</v>
      </c>
      <c r="AC39" s="881">
        <v>1</v>
      </c>
      <c r="AD39" s="881">
        <v>1</v>
      </c>
      <c r="AE39" s="881">
        <v>1</v>
      </c>
      <c r="AF39" s="881">
        <v>1</v>
      </c>
      <c r="AG39" s="881"/>
      <c r="AH39" s="881"/>
      <c r="AI39" s="881"/>
      <c r="AJ39" s="881"/>
      <c r="AK39" s="881"/>
      <c r="AL39" s="881"/>
      <c r="AM39" s="881"/>
      <c r="AN39" s="881"/>
      <c r="AO39" s="881"/>
      <c r="AP39" s="881"/>
    </row>
    <row r="40" spans="1:42">
      <c r="A40" s="873" t="s">
        <v>102</v>
      </c>
      <c r="B40" s="853"/>
      <c r="C40" s="853"/>
      <c r="D40" s="853"/>
      <c r="E40" s="853"/>
      <c r="F40" s="853"/>
      <c r="G40" s="853"/>
      <c r="H40" s="853"/>
      <c r="I40" s="853"/>
      <c r="J40" s="853"/>
      <c r="K40" s="853"/>
      <c r="L40" s="874"/>
      <c r="M40" s="875" t="s">
        <v>309</v>
      </c>
      <c r="N40" s="876"/>
      <c r="O40" s="885"/>
      <c r="P40" s="885"/>
      <c r="Q40" s="885"/>
      <c r="R40" s="886"/>
      <c r="S40" s="885"/>
      <c r="T40" s="885"/>
      <c r="U40" s="885"/>
      <c r="V40" s="887"/>
      <c r="W40" s="885"/>
      <c r="X40" s="886"/>
      <c r="Y40" s="885"/>
      <c r="Z40" s="885"/>
      <c r="AA40" s="885"/>
      <c r="AB40" s="885"/>
      <c r="AC40" s="885"/>
      <c r="AD40" s="885"/>
      <c r="AE40" s="885"/>
      <c r="AF40" s="885"/>
      <c r="AG40" s="885"/>
      <c r="AH40" s="885"/>
      <c r="AI40" s="885"/>
      <c r="AJ40" s="885"/>
      <c r="AK40" s="885"/>
      <c r="AL40" s="885"/>
      <c r="AM40" s="885"/>
      <c r="AN40" s="885"/>
      <c r="AO40" s="885"/>
      <c r="AP40" s="888"/>
    </row>
    <row r="41" spans="1:42">
      <c r="A41" s="873" t="s">
        <v>102</v>
      </c>
      <c r="B41" s="853" t="s">
        <v>1229</v>
      </c>
      <c r="C41" s="853"/>
      <c r="D41" s="853"/>
      <c r="E41" s="853"/>
      <c r="F41" s="853"/>
      <c r="G41" s="853"/>
      <c r="H41" s="853"/>
      <c r="I41" s="853"/>
      <c r="J41" s="853"/>
      <c r="K41" s="853"/>
      <c r="L41" s="878">
        <v>1</v>
      </c>
      <c r="M41" s="883" t="s">
        <v>310</v>
      </c>
      <c r="N41" s="880" t="s">
        <v>145</v>
      </c>
      <c r="O41" s="884">
        <v>30.2</v>
      </c>
      <c r="P41" s="881">
        <v>30.2</v>
      </c>
      <c r="Q41" s="881">
        <v>30.2</v>
      </c>
      <c r="R41" s="882"/>
      <c r="S41" s="884">
        <v>30.2</v>
      </c>
      <c r="T41" s="881">
        <v>30.2</v>
      </c>
      <c r="U41" s="881">
        <v>30.2</v>
      </c>
      <c r="V41" s="371">
        <v>1</v>
      </c>
      <c r="W41" s="366">
        <v>0</v>
      </c>
      <c r="X41" s="882"/>
      <c r="Y41" s="884">
        <v>30.2</v>
      </c>
      <c r="Z41" s="884">
        <v>30.2</v>
      </c>
      <c r="AA41" s="884">
        <v>30.2</v>
      </c>
      <c r="AB41" s="884">
        <v>30.2</v>
      </c>
      <c r="AC41" s="884">
        <v>30.2</v>
      </c>
      <c r="AD41" s="884">
        <v>30.2</v>
      </c>
      <c r="AE41" s="884">
        <v>30.2</v>
      </c>
      <c r="AF41" s="884">
        <v>30.2</v>
      </c>
      <c r="AG41" s="884"/>
      <c r="AH41" s="884"/>
      <c r="AI41" s="884"/>
      <c r="AJ41" s="884"/>
      <c r="AK41" s="884"/>
      <c r="AL41" s="884"/>
      <c r="AM41" s="884"/>
      <c r="AN41" s="884"/>
      <c r="AO41" s="884"/>
      <c r="AP41" s="884"/>
    </row>
    <row r="42" spans="1:42">
      <c r="A42" s="873" t="s">
        <v>102</v>
      </c>
      <c r="B42" s="853"/>
      <c r="C42" s="853"/>
      <c r="D42" s="853"/>
      <c r="E42" s="853"/>
      <c r="F42" s="853"/>
      <c r="G42" s="853"/>
      <c r="H42" s="853"/>
      <c r="I42" s="853"/>
      <c r="J42" s="853"/>
      <c r="K42" s="853"/>
      <c r="L42" s="878">
        <v>2</v>
      </c>
      <c r="M42" s="883" t="s">
        <v>311</v>
      </c>
      <c r="N42" s="880" t="s">
        <v>145</v>
      </c>
      <c r="O42" s="884">
        <v>20</v>
      </c>
      <c r="P42" s="881">
        <v>20</v>
      </c>
      <c r="Q42" s="884">
        <v>20</v>
      </c>
      <c r="R42" s="882"/>
      <c r="S42" s="884">
        <v>20</v>
      </c>
      <c r="T42" s="884">
        <v>20</v>
      </c>
      <c r="U42" s="884">
        <v>20</v>
      </c>
      <c r="V42" s="371">
        <v>1</v>
      </c>
      <c r="W42" s="366">
        <v>0</v>
      </c>
      <c r="X42" s="882"/>
      <c r="Y42" s="884">
        <v>20</v>
      </c>
      <c r="Z42" s="884">
        <v>20</v>
      </c>
      <c r="AA42" s="884">
        <v>20</v>
      </c>
      <c r="AB42" s="884">
        <v>20</v>
      </c>
      <c r="AC42" s="884">
        <v>20</v>
      </c>
      <c r="AD42" s="884">
        <v>20</v>
      </c>
      <c r="AE42" s="884">
        <v>20</v>
      </c>
      <c r="AF42" s="884">
        <v>20</v>
      </c>
      <c r="AG42" s="884"/>
      <c r="AH42" s="884"/>
      <c r="AI42" s="884"/>
      <c r="AJ42" s="884"/>
      <c r="AK42" s="884"/>
      <c r="AL42" s="884"/>
      <c r="AM42" s="884"/>
      <c r="AN42" s="884"/>
      <c r="AO42" s="884"/>
      <c r="AP42" s="884"/>
    </row>
    <row r="43" spans="1:42">
      <c r="A43" s="873" t="s">
        <v>102</v>
      </c>
      <c r="B43" s="853"/>
      <c r="C43" s="853"/>
      <c r="D43" s="853"/>
      <c r="E43" s="853"/>
      <c r="F43" s="853"/>
      <c r="G43" s="853"/>
      <c r="H43" s="853"/>
      <c r="I43" s="853"/>
      <c r="J43" s="853"/>
      <c r="K43" s="853"/>
      <c r="L43" s="176">
        <v>3</v>
      </c>
      <c r="M43" s="177" t="s">
        <v>312</v>
      </c>
      <c r="N43" s="889"/>
      <c r="O43" s="363"/>
      <c r="P43" s="366"/>
      <c r="Q43" s="368"/>
      <c r="R43" s="353"/>
      <c r="S43" s="363"/>
      <c r="T43" s="366"/>
      <c r="U43" s="366"/>
      <c r="V43" s="371"/>
      <c r="W43" s="366"/>
      <c r="X43" s="353"/>
      <c r="Y43" s="363"/>
      <c r="Z43" s="363"/>
      <c r="AA43" s="363"/>
      <c r="AB43" s="363"/>
      <c r="AC43" s="363"/>
      <c r="AD43" s="363"/>
      <c r="AE43" s="363"/>
      <c r="AF43" s="363"/>
      <c r="AG43" s="363"/>
      <c r="AH43" s="363"/>
      <c r="AI43" s="363"/>
      <c r="AJ43" s="363"/>
      <c r="AK43" s="363"/>
      <c r="AL43" s="363"/>
      <c r="AM43" s="363"/>
      <c r="AN43" s="363"/>
      <c r="AO43" s="363"/>
      <c r="AP43" s="363"/>
    </row>
    <row r="44" spans="1:42" ht="22.5">
      <c r="A44" s="873" t="s">
        <v>102</v>
      </c>
      <c r="B44" s="853"/>
      <c r="C44" s="853"/>
      <c r="D44" s="853"/>
      <c r="E44" s="853"/>
      <c r="F44" s="853"/>
      <c r="G44" s="853"/>
      <c r="H44" s="853"/>
      <c r="I44" s="853"/>
      <c r="J44" s="853"/>
      <c r="K44" s="853"/>
      <c r="L44" s="890" t="s">
        <v>1042</v>
      </c>
      <c r="M44" s="891" t="s">
        <v>313</v>
      </c>
      <c r="N44" s="889" t="s">
        <v>314</v>
      </c>
      <c r="O44" s="881"/>
      <c r="P44" s="884"/>
      <c r="Q44" s="892"/>
      <c r="R44" s="882"/>
      <c r="S44" s="881"/>
      <c r="T44" s="884">
        <v>225</v>
      </c>
      <c r="U44" s="884">
        <v>283</v>
      </c>
      <c r="V44" s="371">
        <v>0</v>
      </c>
      <c r="W44" s="366">
        <v>58</v>
      </c>
      <c r="X44" s="882"/>
      <c r="Y44" s="881">
        <v>225</v>
      </c>
      <c r="Z44" s="881">
        <v>326</v>
      </c>
      <c r="AA44" s="881">
        <v>225</v>
      </c>
      <c r="AB44" s="881">
        <v>339.04</v>
      </c>
      <c r="AC44" s="881">
        <v>225</v>
      </c>
      <c r="AD44" s="881">
        <v>352.60160000000002</v>
      </c>
      <c r="AE44" s="881">
        <v>225</v>
      </c>
      <c r="AF44" s="881">
        <v>366.70566400000001</v>
      </c>
      <c r="AG44" s="881"/>
      <c r="AH44" s="881"/>
      <c r="AI44" s="881"/>
      <c r="AJ44" s="881"/>
      <c r="AK44" s="881"/>
      <c r="AL44" s="881"/>
      <c r="AM44" s="881"/>
      <c r="AN44" s="881"/>
      <c r="AO44" s="881"/>
      <c r="AP44" s="881"/>
    </row>
    <row r="45" spans="1:42" ht="22.5">
      <c r="A45" s="873" t="s">
        <v>102</v>
      </c>
      <c r="B45" s="853"/>
      <c r="C45" s="853"/>
      <c r="D45" s="853"/>
      <c r="E45" s="853"/>
      <c r="F45" s="853"/>
      <c r="G45" s="853"/>
      <c r="H45" s="853"/>
      <c r="I45" s="853"/>
      <c r="J45" s="853"/>
      <c r="K45" s="853"/>
      <c r="L45" s="890" t="s">
        <v>1043</v>
      </c>
      <c r="M45" s="891" t="s">
        <v>315</v>
      </c>
      <c r="N45" s="889" t="s">
        <v>314</v>
      </c>
      <c r="O45" s="881"/>
      <c r="P45" s="884"/>
      <c r="Q45" s="892"/>
      <c r="R45" s="882"/>
      <c r="S45" s="881"/>
      <c r="T45" s="884">
        <v>811</v>
      </c>
      <c r="U45" s="884">
        <v>1020.6</v>
      </c>
      <c r="V45" s="371">
        <v>0</v>
      </c>
      <c r="W45" s="366">
        <v>209.60000000000002</v>
      </c>
      <c r="X45" s="882"/>
      <c r="Y45" s="881">
        <v>811</v>
      </c>
      <c r="Z45" s="881">
        <v>1171.8</v>
      </c>
      <c r="AA45" s="881">
        <v>811</v>
      </c>
      <c r="AB45" s="881">
        <v>1218.67</v>
      </c>
      <c r="AC45" s="881">
        <v>811</v>
      </c>
      <c r="AD45" s="881">
        <v>1267.42</v>
      </c>
      <c r="AE45" s="881">
        <v>811</v>
      </c>
      <c r="AF45" s="881">
        <v>1318.12</v>
      </c>
      <c r="AG45" s="881"/>
      <c r="AH45" s="881"/>
      <c r="AI45" s="881"/>
      <c r="AJ45" s="881"/>
      <c r="AK45" s="881"/>
      <c r="AL45" s="881"/>
      <c r="AM45" s="881"/>
      <c r="AN45" s="881"/>
      <c r="AO45" s="881"/>
      <c r="AP45" s="881"/>
    </row>
    <row r="46" spans="1:42" ht="22.5">
      <c r="A46" s="873" t="s">
        <v>102</v>
      </c>
      <c r="B46" s="853"/>
      <c r="C46" s="853"/>
      <c r="D46" s="853"/>
      <c r="E46" s="853"/>
      <c r="F46" s="853"/>
      <c r="G46" s="853"/>
      <c r="H46" s="853"/>
      <c r="I46" s="853"/>
      <c r="J46" s="853"/>
      <c r="K46" s="853"/>
      <c r="L46" s="890" t="s">
        <v>1044</v>
      </c>
      <c r="M46" s="891" t="s">
        <v>316</v>
      </c>
      <c r="N46" s="889" t="s">
        <v>314</v>
      </c>
      <c r="O46" s="881"/>
      <c r="P46" s="884"/>
      <c r="Q46" s="892"/>
      <c r="R46" s="882"/>
      <c r="S46" s="881"/>
      <c r="T46" s="884"/>
      <c r="U46" s="884"/>
      <c r="V46" s="371">
        <v>0</v>
      </c>
      <c r="W46" s="366">
        <v>0</v>
      </c>
      <c r="X46" s="882"/>
      <c r="Y46" s="881"/>
      <c r="Z46" s="881"/>
      <c r="AA46" s="881"/>
      <c r="AB46" s="881"/>
      <c r="AC46" s="881"/>
      <c r="AD46" s="881"/>
      <c r="AE46" s="881"/>
      <c r="AF46" s="881"/>
      <c r="AG46" s="881"/>
      <c r="AH46" s="881"/>
      <c r="AI46" s="881"/>
      <c r="AJ46" s="881"/>
      <c r="AK46" s="881"/>
      <c r="AL46" s="881"/>
      <c r="AM46" s="881"/>
      <c r="AN46" s="881"/>
      <c r="AO46" s="881"/>
      <c r="AP46" s="881"/>
    </row>
    <row r="47" spans="1:42" ht="22.5">
      <c r="A47" s="873" t="s">
        <v>102</v>
      </c>
      <c r="B47" s="853"/>
      <c r="C47" s="853"/>
      <c r="D47" s="853"/>
      <c r="E47" s="853"/>
      <c r="F47" s="853"/>
      <c r="G47" s="853"/>
      <c r="H47" s="853"/>
      <c r="I47" s="853"/>
      <c r="J47" s="853"/>
      <c r="K47" s="853"/>
      <c r="L47" s="890" t="s">
        <v>1045</v>
      </c>
      <c r="M47" s="891" t="s">
        <v>317</v>
      </c>
      <c r="N47" s="889" t="s">
        <v>314</v>
      </c>
      <c r="O47" s="881"/>
      <c r="P47" s="884"/>
      <c r="Q47" s="892"/>
      <c r="R47" s="882"/>
      <c r="S47" s="881"/>
      <c r="T47" s="884"/>
      <c r="U47" s="884"/>
      <c r="V47" s="371">
        <v>0</v>
      </c>
      <c r="W47" s="366">
        <v>0</v>
      </c>
      <c r="X47" s="882"/>
      <c r="Y47" s="881"/>
      <c r="Z47" s="881"/>
      <c r="AA47" s="881"/>
      <c r="AB47" s="881"/>
      <c r="AC47" s="881"/>
      <c r="AD47" s="881"/>
      <c r="AE47" s="881"/>
      <c r="AF47" s="881"/>
      <c r="AG47" s="881"/>
      <c r="AH47" s="881"/>
      <c r="AI47" s="881"/>
      <c r="AJ47" s="881"/>
      <c r="AK47" s="881"/>
      <c r="AL47" s="881"/>
      <c r="AM47" s="881"/>
      <c r="AN47" s="881"/>
      <c r="AO47" s="881"/>
      <c r="AP47" s="881"/>
    </row>
    <row r="48" spans="1:42">
      <c r="A48" s="873" t="s">
        <v>102</v>
      </c>
      <c r="B48" s="853"/>
      <c r="C48" s="853"/>
      <c r="D48" s="853"/>
      <c r="E48" s="853"/>
      <c r="F48" s="853"/>
      <c r="G48" s="853"/>
      <c r="H48" s="853"/>
      <c r="I48" s="853"/>
      <c r="J48" s="853"/>
      <c r="K48" s="853"/>
      <c r="L48" s="878">
        <v>4</v>
      </c>
      <c r="M48" s="893" t="s">
        <v>318</v>
      </c>
      <c r="N48" s="880" t="s">
        <v>145</v>
      </c>
      <c r="O48" s="881">
        <v>2</v>
      </c>
      <c r="P48" s="884">
        <v>2</v>
      </c>
      <c r="Q48" s="892">
        <v>2</v>
      </c>
      <c r="R48" s="882"/>
      <c r="S48" s="881">
        <v>2</v>
      </c>
      <c r="T48" s="884">
        <v>2</v>
      </c>
      <c r="U48" s="884">
        <v>2</v>
      </c>
      <c r="V48" s="371">
        <v>1</v>
      </c>
      <c r="W48" s="366">
        <v>0</v>
      </c>
      <c r="X48" s="882"/>
      <c r="Y48" s="881">
        <v>2</v>
      </c>
      <c r="Z48" s="881">
        <v>2</v>
      </c>
      <c r="AA48" s="881">
        <v>2</v>
      </c>
      <c r="AB48" s="881">
        <v>2</v>
      </c>
      <c r="AC48" s="881">
        <v>2</v>
      </c>
      <c r="AD48" s="881">
        <v>2</v>
      </c>
      <c r="AE48" s="881">
        <v>2</v>
      </c>
      <c r="AF48" s="881">
        <v>2</v>
      </c>
      <c r="AG48" s="881"/>
      <c r="AH48" s="881"/>
      <c r="AI48" s="881"/>
      <c r="AJ48" s="881"/>
      <c r="AK48" s="881"/>
      <c r="AL48" s="881"/>
      <c r="AM48" s="881"/>
      <c r="AN48" s="881"/>
      <c r="AO48" s="881"/>
      <c r="AP48" s="881"/>
    </row>
    <row r="49" spans="1:42">
      <c r="A49" s="873" t="s">
        <v>102</v>
      </c>
      <c r="B49" s="853"/>
      <c r="C49" s="853"/>
      <c r="D49" s="853"/>
      <c r="E49" s="853"/>
      <c r="F49" s="853"/>
      <c r="G49" s="853"/>
      <c r="H49" s="853"/>
      <c r="I49" s="853"/>
      <c r="J49" s="853"/>
      <c r="K49" s="853"/>
      <c r="L49" s="878">
        <v>5</v>
      </c>
      <c r="M49" s="893" t="s">
        <v>319</v>
      </c>
      <c r="N49" s="880" t="s">
        <v>145</v>
      </c>
      <c r="O49" s="881"/>
      <c r="P49" s="884"/>
      <c r="Q49" s="892"/>
      <c r="R49" s="882"/>
      <c r="S49" s="881"/>
      <c r="T49" s="884"/>
      <c r="U49" s="884"/>
      <c r="V49" s="371">
        <v>0</v>
      </c>
      <c r="W49" s="366">
        <v>0</v>
      </c>
      <c r="X49" s="882"/>
      <c r="Y49" s="881"/>
      <c r="Z49" s="881"/>
      <c r="AA49" s="881"/>
      <c r="AB49" s="881"/>
      <c r="AC49" s="881"/>
      <c r="AD49" s="881"/>
      <c r="AE49" s="881"/>
      <c r="AF49" s="881"/>
      <c r="AG49" s="881"/>
      <c r="AH49" s="881"/>
      <c r="AI49" s="881"/>
      <c r="AJ49" s="881"/>
      <c r="AK49" s="881"/>
      <c r="AL49" s="881"/>
      <c r="AM49" s="881"/>
      <c r="AN49" s="881"/>
      <c r="AO49" s="881"/>
      <c r="AP49" s="881"/>
    </row>
    <row r="50" spans="1:42" s="82" customFormat="1">
      <c r="A50" s="873" t="s">
        <v>102</v>
      </c>
      <c r="B50" s="894"/>
      <c r="C50" s="894"/>
      <c r="D50" s="894"/>
      <c r="E50" s="894"/>
      <c r="F50" s="894"/>
      <c r="G50" s="894"/>
      <c r="H50" s="894"/>
      <c r="I50" s="894"/>
      <c r="J50" s="894"/>
      <c r="K50" s="894"/>
      <c r="L50" s="895" t="s">
        <v>124</v>
      </c>
      <c r="M50" s="896" t="s">
        <v>320</v>
      </c>
      <c r="N50" s="880"/>
      <c r="O50" s="897"/>
      <c r="P50" s="897"/>
      <c r="Q50" s="897"/>
      <c r="R50" s="898"/>
      <c r="S50" s="897"/>
      <c r="T50" s="897"/>
      <c r="U50" s="897"/>
      <c r="V50" s="371">
        <v>0</v>
      </c>
      <c r="W50" s="366">
        <v>0</v>
      </c>
      <c r="X50" s="898"/>
      <c r="Y50" s="897"/>
      <c r="Z50" s="897"/>
      <c r="AA50" s="897"/>
      <c r="AB50" s="897"/>
      <c r="AC50" s="897"/>
      <c r="AD50" s="897"/>
      <c r="AE50" s="897"/>
      <c r="AF50" s="897"/>
      <c r="AG50" s="897"/>
      <c r="AH50" s="897"/>
      <c r="AI50" s="897"/>
      <c r="AJ50" s="897"/>
      <c r="AK50" s="897"/>
      <c r="AL50" s="897"/>
      <c r="AM50" s="897"/>
      <c r="AN50" s="897"/>
      <c r="AO50" s="897"/>
      <c r="AP50" s="897"/>
    </row>
    <row r="51" spans="1:42" s="82" customFormat="1">
      <c r="A51" s="873" t="s">
        <v>102</v>
      </c>
      <c r="B51" s="894"/>
      <c r="C51" s="894"/>
      <c r="D51" s="894"/>
      <c r="E51" s="894"/>
      <c r="F51" s="894"/>
      <c r="G51" s="894"/>
      <c r="H51" s="894"/>
      <c r="I51" s="894"/>
      <c r="J51" s="894"/>
      <c r="K51" s="894"/>
      <c r="L51" s="895" t="s">
        <v>125</v>
      </c>
      <c r="M51" s="879" t="s">
        <v>321</v>
      </c>
      <c r="N51" s="880"/>
      <c r="O51" s="897"/>
      <c r="P51" s="897"/>
      <c r="Q51" s="897"/>
      <c r="R51" s="898"/>
      <c r="S51" s="897"/>
      <c r="T51" s="897"/>
      <c r="U51" s="897"/>
      <c r="V51" s="371">
        <v>0</v>
      </c>
      <c r="W51" s="366">
        <v>0</v>
      </c>
      <c r="X51" s="898"/>
      <c r="Y51" s="897"/>
      <c r="Z51" s="897"/>
      <c r="AA51" s="897"/>
      <c r="AB51" s="897"/>
      <c r="AC51" s="897"/>
      <c r="AD51" s="897"/>
      <c r="AE51" s="897"/>
      <c r="AF51" s="897"/>
      <c r="AG51" s="897"/>
      <c r="AH51" s="897"/>
      <c r="AI51" s="897"/>
      <c r="AJ51" s="897"/>
      <c r="AK51" s="897"/>
      <c r="AL51" s="897"/>
      <c r="AM51" s="897"/>
      <c r="AN51" s="897"/>
      <c r="AO51" s="897"/>
      <c r="AP51" s="897"/>
    </row>
    <row r="52" spans="1:42" hidden="1">
      <c r="A52" s="853" t="s">
        <v>1151</v>
      </c>
      <c r="B52" s="853"/>
      <c r="C52" s="853"/>
      <c r="D52" s="853"/>
      <c r="E52" s="853"/>
      <c r="F52" s="853"/>
      <c r="G52" s="853"/>
      <c r="H52" s="853"/>
      <c r="I52" s="853"/>
      <c r="J52" s="853"/>
      <c r="K52" s="853"/>
      <c r="L52" s="899"/>
      <c r="M52" s="900"/>
      <c r="N52" s="900"/>
      <c r="O52" s="900"/>
      <c r="P52" s="900"/>
      <c r="Q52" s="900"/>
      <c r="R52" s="900"/>
      <c r="S52" s="900"/>
      <c r="T52" s="900"/>
      <c r="U52" s="900"/>
      <c r="V52" s="900"/>
      <c r="W52" s="900"/>
      <c r="X52" s="900"/>
      <c r="Y52" s="900"/>
      <c r="Z52" s="900"/>
      <c r="AA52" s="900"/>
      <c r="AB52" s="900"/>
      <c r="AC52" s="900"/>
      <c r="AD52" s="900"/>
      <c r="AE52" s="900"/>
      <c r="AF52" s="900"/>
      <c r="AG52" s="900"/>
      <c r="AH52" s="900"/>
      <c r="AI52" s="900"/>
      <c r="AJ52" s="900"/>
      <c r="AK52" s="900"/>
      <c r="AL52" s="900"/>
      <c r="AM52" s="900"/>
      <c r="AN52" s="900"/>
      <c r="AO52" s="900"/>
      <c r="AP52" s="900"/>
    </row>
    <row r="53" spans="1:42">
      <c r="A53" s="853"/>
      <c r="B53" s="853"/>
      <c r="C53" s="853"/>
      <c r="D53" s="853"/>
      <c r="E53" s="853"/>
      <c r="F53" s="853"/>
      <c r="G53" s="853"/>
      <c r="H53" s="853"/>
      <c r="I53" s="853"/>
      <c r="J53" s="853"/>
      <c r="K53" s="853"/>
      <c r="L53" s="854"/>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3"/>
    </row>
    <row r="54" spans="1:42">
      <c r="A54" s="853"/>
      <c r="B54" s="853"/>
      <c r="C54" s="853"/>
      <c r="D54" s="853"/>
      <c r="E54" s="853"/>
      <c r="F54" s="853"/>
      <c r="G54" s="853"/>
      <c r="H54" s="853"/>
      <c r="I54" s="853"/>
      <c r="J54" s="853"/>
      <c r="K54" s="853"/>
      <c r="L54" s="854"/>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row>
    <row r="55" spans="1:42">
      <c r="A55" s="853"/>
      <c r="B55" s="853"/>
      <c r="C55" s="853"/>
      <c r="D55" s="853"/>
      <c r="E55" s="853"/>
      <c r="F55" s="853"/>
      <c r="G55" s="853"/>
      <c r="H55" s="853"/>
      <c r="I55" s="853"/>
      <c r="J55" s="853"/>
      <c r="K55" s="853"/>
      <c r="L55" s="854"/>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row>
    <row r="56" spans="1:42">
      <c r="A56" s="853"/>
      <c r="B56" s="853"/>
      <c r="C56" s="853"/>
      <c r="D56" s="853"/>
      <c r="E56" s="853"/>
      <c r="F56" s="853"/>
      <c r="G56" s="853"/>
      <c r="H56" s="853"/>
      <c r="I56" s="853"/>
      <c r="J56" s="853"/>
      <c r="K56" s="853"/>
      <c r="L56" s="854"/>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row>
    <row r="57" spans="1:42">
      <c r="A57" s="853"/>
      <c r="B57" s="853"/>
      <c r="C57" s="853"/>
      <c r="D57" s="853"/>
      <c r="E57" s="853"/>
      <c r="F57" s="853"/>
      <c r="G57" s="853"/>
      <c r="H57" s="853"/>
      <c r="I57" s="853"/>
      <c r="J57" s="853"/>
      <c r="K57" s="853"/>
      <c r="L57" s="854"/>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row>
  </sheetData>
  <sheetProtection formatColumns="0" formatRows="0" autoFilter="0"/>
  <mergeCells count="3">
    <mergeCell ref="L14:L15"/>
    <mergeCell ref="M14:M15"/>
    <mergeCell ref="N14:N15"/>
  </mergeCells>
  <phoneticPr fontId="12" type="noConversion"/>
  <dataValidations count="4">
    <dataValidation type="decimal" operator="greaterThanOrEqual" allowBlank="1" sqref="O52:Q52 S52:U52 Y52:AP52">
      <formula1>0</formula1>
    </dataValidation>
    <dataValidation type="textLength" operator="lessThanOrEqual" allowBlank="1" showInputMessage="1" showErrorMessage="1" sqref="R52 X52">
      <formula1>990</formula1>
    </dataValidation>
    <dataValidation type="textLength" operator="lessThanOrEqual" allowBlank="1" showInputMessage="1" showErrorMessage="1" errorTitle="Ошибка" error="Допускается ввод не более 900 символов!" sqref="X26:X33 X18:X20 R23:R24 X23:X24 R18:R20 R26:R33 R44:R51 X44:X51 R41:R42 X41:X42 R36:R38 X36:X38">
      <formula1>900</formula1>
    </dataValidation>
    <dataValidation type="decimal" allowBlank="1" showErrorMessage="1" errorTitle="Ошибка" error="Допускается ввод только неотрицательных чисел!" sqref="S26:U33 O26:Q33 S18:U20 Y23:AP24 S23:U24 O23:Q24 Y18:AP20 O18:Q20 Y26:AP33 Y44:AP51 S44:U51 O44:Q51 Y41:AP42 S41:U42 O41:Q42 Y36:AP38 O36:Q38 S36:U38">
      <formula1>0</formula1>
      <formula2>9.99999999999999E+23</formula2>
    </dataValidation>
  </dataValidations>
  <pageMargins left="0.35433070866141736" right="0.35433070866141736" top="0.39370078740157483" bottom="0.47222222222222221" header="0.31496062992125984" footer="0.31496062992125984"/>
  <pageSetup paperSize="9" fitToWidth="0" fitToHeight="0" orientation="landscape" r:id="rId1"/>
  <headerFooter>
    <oddFooter>&amp;C&amp;A
&amp;P из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tabColor theme="3" tint="-0.249977111117893"/>
    <outlinePr summaryBelow="0" summaryRight="0"/>
  </sheetPr>
  <dimension ref="A1:AM97"/>
  <sheetViews>
    <sheetView showGridLines="0" view="pageBreakPreview" topLeftCell="K29" zoomScale="59" zoomScaleNormal="100" zoomScaleSheetLayoutView="59" workbookViewId="0">
      <selection activeCell="S51" sqref="S51"/>
    </sheetView>
  </sheetViews>
  <sheetFormatPr defaultColWidth="9.140625" defaultRowHeight="11.25"/>
  <cols>
    <col min="1" max="6" width="2.7109375" style="88" hidden="1" customWidth="1"/>
    <col min="7" max="7" width="8" style="88" hidden="1" customWidth="1"/>
    <col min="8" max="10" width="2.7109375" style="88" hidden="1" customWidth="1"/>
    <col min="11" max="11" width="3.7109375" style="88" hidden="1" customWidth="1"/>
    <col min="12" max="12" width="9.7109375" style="90" customWidth="1"/>
    <col min="13" max="13" width="50.7109375" style="90" customWidth="1"/>
    <col min="14" max="14" width="11" style="90" customWidth="1"/>
    <col min="15" max="23" width="13.7109375" style="88" customWidth="1"/>
    <col min="24" max="28" width="13.7109375" style="88" hidden="1" customWidth="1"/>
    <col min="29" max="33" width="13.7109375" style="88" customWidth="1"/>
    <col min="34" max="38" width="13.7109375" style="88" hidden="1" customWidth="1"/>
    <col min="39" max="39" width="55.5703125" style="90" customWidth="1"/>
    <col min="40" max="16384" width="9.140625" style="88"/>
  </cols>
  <sheetData>
    <row r="1" spans="1:39" hidden="1">
      <c r="A1" s="901"/>
      <c r="B1" s="901"/>
      <c r="C1" s="901"/>
      <c r="D1" s="901"/>
      <c r="E1" s="901"/>
      <c r="F1" s="901"/>
      <c r="G1" s="901"/>
      <c r="H1" s="901"/>
      <c r="I1" s="901"/>
      <c r="J1" s="901"/>
      <c r="K1" s="901"/>
      <c r="L1" s="871"/>
      <c r="M1" s="871"/>
      <c r="N1" s="871"/>
      <c r="O1" s="901"/>
      <c r="P1" s="901"/>
      <c r="Q1" s="901"/>
      <c r="R1" s="901"/>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871"/>
    </row>
    <row r="2" spans="1:39" hidden="1">
      <c r="A2" s="901"/>
      <c r="B2" s="901"/>
      <c r="C2" s="901"/>
      <c r="D2" s="901"/>
      <c r="E2" s="901"/>
      <c r="F2" s="901"/>
      <c r="G2" s="901"/>
      <c r="H2" s="901"/>
      <c r="I2" s="901"/>
      <c r="J2" s="901"/>
      <c r="K2" s="901"/>
      <c r="L2" s="871"/>
      <c r="M2" s="871"/>
      <c r="N2" s="871"/>
      <c r="O2" s="901"/>
      <c r="P2" s="901"/>
      <c r="Q2" s="901"/>
      <c r="R2" s="901"/>
      <c r="S2" s="901" t="s">
        <v>286</v>
      </c>
      <c r="T2" s="901" t="s">
        <v>286</v>
      </c>
      <c r="U2" s="901" t="s">
        <v>286</v>
      </c>
      <c r="V2" s="901" t="s">
        <v>286</v>
      </c>
      <c r="W2" s="901" t="s">
        <v>286</v>
      </c>
      <c r="X2" s="901" t="s">
        <v>286</v>
      </c>
      <c r="Y2" s="901" t="s">
        <v>286</v>
      </c>
      <c r="Z2" s="901" t="s">
        <v>286</v>
      </c>
      <c r="AA2" s="901" t="s">
        <v>286</v>
      </c>
      <c r="AB2" s="901" t="s">
        <v>286</v>
      </c>
      <c r="AC2" s="901" t="s">
        <v>285</v>
      </c>
      <c r="AD2" s="901" t="s">
        <v>285</v>
      </c>
      <c r="AE2" s="901" t="s">
        <v>285</v>
      </c>
      <c r="AF2" s="901" t="s">
        <v>285</v>
      </c>
      <c r="AG2" s="901" t="s">
        <v>285</v>
      </c>
      <c r="AH2" s="901" t="s">
        <v>285</v>
      </c>
      <c r="AI2" s="901" t="s">
        <v>285</v>
      </c>
      <c r="AJ2" s="901" t="s">
        <v>285</v>
      </c>
      <c r="AK2" s="901" t="s">
        <v>285</v>
      </c>
      <c r="AL2" s="901" t="s">
        <v>285</v>
      </c>
      <c r="AM2" s="871"/>
    </row>
    <row r="3" spans="1:39" hidden="1">
      <c r="A3" s="901"/>
      <c r="B3" s="901"/>
      <c r="C3" s="901"/>
      <c r="D3" s="901"/>
      <c r="E3" s="901"/>
      <c r="F3" s="901"/>
      <c r="G3" s="901"/>
      <c r="H3" s="901"/>
      <c r="I3" s="901"/>
      <c r="J3" s="901"/>
      <c r="K3" s="901"/>
      <c r="L3" s="871"/>
      <c r="M3" s="871"/>
      <c r="N3" s="871"/>
      <c r="O3" s="901"/>
      <c r="P3" s="901"/>
      <c r="Q3" s="901"/>
      <c r="R3" s="901"/>
      <c r="S3" s="901" t="s">
        <v>4303</v>
      </c>
      <c r="T3" s="901" t="s">
        <v>4308</v>
      </c>
      <c r="U3" s="901" t="s">
        <v>4310</v>
      </c>
      <c r="V3" s="901" t="s">
        <v>4312</v>
      </c>
      <c r="W3" s="901" t="s">
        <v>4314</v>
      </c>
      <c r="X3" s="901" t="s">
        <v>4316</v>
      </c>
      <c r="Y3" s="901" t="s">
        <v>4318</v>
      </c>
      <c r="Z3" s="901" t="s">
        <v>4320</v>
      </c>
      <c r="AA3" s="901" t="s">
        <v>4322</v>
      </c>
      <c r="AB3" s="901" t="s">
        <v>4324</v>
      </c>
      <c r="AC3" s="901" t="s">
        <v>4304</v>
      </c>
      <c r="AD3" s="901" t="s">
        <v>4309</v>
      </c>
      <c r="AE3" s="901" t="s">
        <v>4311</v>
      </c>
      <c r="AF3" s="901" t="s">
        <v>4313</v>
      </c>
      <c r="AG3" s="901" t="s">
        <v>4315</v>
      </c>
      <c r="AH3" s="901" t="s">
        <v>4317</v>
      </c>
      <c r="AI3" s="901" t="s">
        <v>4319</v>
      </c>
      <c r="AJ3" s="901" t="s">
        <v>4321</v>
      </c>
      <c r="AK3" s="901" t="s">
        <v>4323</v>
      </c>
      <c r="AL3" s="901" t="s">
        <v>4325</v>
      </c>
      <c r="AM3" s="871"/>
    </row>
    <row r="4" spans="1:39" hidden="1">
      <c r="A4" s="901"/>
      <c r="B4" s="901"/>
      <c r="C4" s="901"/>
      <c r="D4" s="901"/>
      <c r="E4" s="901"/>
      <c r="F4" s="901"/>
      <c r="G4" s="901"/>
      <c r="H4" s="901"/>
      <c r="I4" s="901"/>
      <c r="J4" s="901"/>
      <c r="K4" s="901"/>
      <c r="L4" s="871"/>
      <c r="M4" s="871"/>
      <c r="N4" s="87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871"/>
    </row>
    <row r="5" spans="1:39" hidden="1">
      <c r="A5" s="901"/>
      <c r="B5" s="901"/>
      <c r="C5" s="901"/>
      <c r="D5" s="901"/>
      <c r="E5" s="901"/>
      <c r="F5" s="901"/>
      <c r="G5" s="901"/>
      <c r="H5" s="901"/>
      <c r="I5" s="901"/>
      <c r="J5" s="901"/>
      <c r="K5" s="901"/>
      <c r="L5" s="871"/>
      <c r="M5" s="871"/>
      <c r="N5" s="87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871"/>
    </row>
    <row r="6" spans="1:39" hidden="1">
      <c r="A6" s="901"/>
      <c r="B6" s="901"/>
      <c r="C6" s="901"/>
      <c r="D6" s="901"/>
      <c r="E6" s="901"/>
      <c r="F6" s="901"/>
      <c r="G6" s="901"/>
      <c r="H6" s="901"/>
      <c r="I6" s="901"/>
      <c r="J6" s="901"/>
      <c r="K6" s="901"/>
      <c r="L6" s="871"/>
      <c r="M6" s="871"/>
      <c r="N6" s="87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871"/>
    </row>
    <row r="7" spans="1:39" hidden="1">
      <c r="A7" s="901"/>
      <c r="B7" s="901"/>
      <c r="C7" s="901"/>
      <c r="D7" s="901"/>
      <c r="E7" s="901"/>
      <c r="F7" s="901"/>
      <c r="G7" s="901"/>
      <c r="H7" s="901"/>
      <c r="I7" s="901"/>
      <c r="J7" s="901"/>
      <c r="K7" s="901"/>
      <c r="L7" s="871"/>
      <c r="M7" s="871"/>
      <c r="N7" s="871"/>
      <c r="O7" s="901"/>
      <c r="P7" s="901"/>
      <c r="Q7" s="901"/>
      <c r="R7" s="901"/>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871"/>
    </row>
    <row r="8" spans="1:39" hidden="1">
      <c r="A8" s="901"/>
      <c r="B8" s="901"/>
      <c r="C8" s="901"/>
      <c r="D8" s="901"/>
      <c r="E8" s="901"/>
      <c r="F8" s="901"/>
      <c r="G8" s="901"/>
      <c r="H8" s="901"/>
      <c r="I8" s="901"/>
      <c r="J8" s="901"/>
      <c r="K8" s="901"/>
      <c r="L8" s="871"/>
      <c r="M8" s="871"/>
      <c r="N8" s="87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871"/>
    </row>
    <row r="9" spans="1:39" hidden="1">
      <c r="A9" s="901"/>
      <c r="B9" s="901"/>
      <c r="C9" s="901"/>
      <c r="D9" s="901"/>
      <c r="E9" s="901"/>
      <c r="F9" s="901"/>
      <c r="G9" s="901"/>
      <c r="H9" s="901"/>
      <c r="I9" s="901"/>
      <c r="J9" s="901"/>
      <c r="K9" s="901"/>
      <c r="L9" s="871"/>
      <c r="M9" s="871"/>
      <c r="N9" s="87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871"/>
    </row>
    <row r="10" spans="1:39" hidden="1">
      <c r="A10" s="901"/>
      <c r="B10" s="901"/>
      <c r="C10" s="901"/>
      <c r="D10" s="901"/>
      <c r="E10" s="901"/>
      <c r="F10" s="901"/>
      <c r="G10" s="901"/>
      <c r="H10" s="901"/>
      <c r="I10" s="901"/>
      <c r="J10" s="901"/>
      <c r="K10" s="901"/>
      <c r="L10" s="871"/>
      <c r="M10" s="871"/>
      <c r="N10" s="87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871"/>
    </row>
    <row r="11" spans="1:39" ht="15" hidden="1" customHeight="1">
      <c r="A11" s="901"/>
      <c r="B11" s="901"/>
      <c r="C11" s="901"/>
      <c r="D11" s="901"/>
      <c r="E11" s="901"/>
      <c r="F11" s="901"/>
      <c r="G11" s="901"/>
      <c r="H11" s="901"/>
      <c r="I11" s="901"/>
      <c r="J11" s="901"/>
      <c r="K11" s="901"/>
      <c r="L11" s="871"/>
      <c r="M11" s="859"/>
      <c r="N11" s="87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871"/>
    </row>
    <row r="12" spans="1:39" s="89" customFormat="1" ht="20.100000000000001" customHeight="1">
      <c r="A12" s="902"/>
      <c r="B12" s="902"/>
      <c r="C12" s="902"/>
      <c r="D12" s="902"/>
      <c r="E12" s="902"/>
      <c r="F12" s="902"/>
      <c r="G12" s="902"/>
      <c r="H12" s="902"/>
      <c r="I12" s="902"/>
      <c r="J12" s="902"/>
      <c r="K12" s="902"/>
      <c r="L12" s="476" t="s">
        <v>1273</v>
      </c>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row>
    <row r="13" spans="1:39" ht="11.25" customHeight="1">
      <c r="A13" s="901"/>
      <c r="B13" s="901"/>
      <c r="C13" s="901"/>
      <c r="D13" s="901"/>
      <c r="E13" s="901"/>
      <c r="F13" s="901"/>
      <c r="G13" s="901"/>
      <c r="H13" s="901"/>
      <c r="I13" s="901"/>
      <c r="J13" s="901"/>
      <c r="K13" s="901"/>
      <c r="L13" s="871"/>
      <c r="M13" s="871"/>
      <c r="N13" s="871"/>
      <c r="O13" s="901"/>
      <c r="P13" s="901"/>
      <c r="Q13" s="901"/>
      <c r="R13" s="901"/>
      <c r="S13" s="901"/>
      <c r="T13" s="901"/>
      <c r="U13" s="901"/>
      <c r="V13" s="901"/>
      <c r="W13" s="901"/>
      <c r="X13" s="901"/>
      <c r="Y13" s="901"/>
      <c r="Z13" s="901"/>
      <c r="AA13" s="901"/>
      <c r="AB13" s="901"/>
      <c r="AC13" s="901"/>
      <c r="AD13" s="901"/>
      <c r="AE13" s="901"/>
      <c r="AF13" s="901"/>
      <c r="AG13" s="901"/>
      <c r="AH13" s="901"/>
      <c r="AI13" s="901"/>
      <c r="AJ13" s="901"/>
      <c r="AK13" s="901"/>
      <c r="AL13" s="901"/>
      <c r="AM13" s="871"/>
    </row>
    <row r="14" spans="1:39" s="89" customFormat="1" ht="15" customHeight="1">
      <c r="A14" s="902"/>
      <c r="B14" s="902"/>
      <c r="C14" s="902"/>
      <c r="D14" s="902"/>
      <c r="E14" s="902"/>
      <c r="F14" s="902"/>
      <c r="G14" s="902" t="b">
        <v>1</v>
      </c>
      <c r="H14" s="902"/>
      <c r="I14" s="902"/>
      <c r="J14" s="902"/>
      <c r="K14" s="902"/>
      <c r="L14" s="903" t="s">
        <v>1282</v>
      </c>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row>
    <row r="15" spans="1:39" s="90" customFormat="1" ht="15" customHeight="1">
      <c r="A15" s="871"/>
      <c r="B15" s="871"/>
      <c r="C15" s="871"/>
      <c r="D15" s="871"/>
      <c r="E15" s="871"/>
      <c r="F15" s="871"/>
      <c r="G15" s="902" t="b">
        <v>1</v>
      </c>
      <c r="H15" s="871"/>
      <c r="I15" s="871"/>
      <c r="J15" s="871"/>
      <c r="K15" s="871"/>
      <c r="L15" s="904" t="s">
        <v>16</v>
      </c>
      <c r="M15" s="905" t="s">
        <v>121</v>
      </c>
      <c r="N15" s="868" t="s">
        <v>143</v>
      </c>
      <c r="O15" s="906" t="s">
        <v>4295</v>
      </c>
      <c r="P15" s="906" t="s">
        <v>4295</v>
      </c>
      <c r="Q15" s="906" t="s">
        <v>4295</v>
      </c>
      <c r="R15" s="907" t="s">
        <v>4296</v>
      </c>
      <c r="S15" s="908" t="s">
        <v>4297</v>
      </c>
      <c r="T15" s="908" t="s">
        <v>4326</v>
      </c>
      <c r="U15" s="908" t="s">
        <v>4327</v>
      </c>
      <c r="V15" s="908" t="s">
        <v>4328</v>
      </c>
      <c r="W15" s="908" t="s">
        <v>4329</v>
      </c>
      <c r="X15" s="908" t="s">
        <v>4330</v>
      </c>
      <c r="Y15" s="908" t="s">
        <v>4331</v>
      </c>
      <c r="Z15" s="908" t="s">
        <v>4332</v>
      </c>
      <c r="AA15" s="908" t="s">
        <v>4333</v>
      </c>
      <c r="AB15" s="908" t="s">
        <v>4334</v>
      </c>
      <c r="AC15" s="908" t="s">
        <v>4297</v>
      </c>
      <c r="AD15" s="908" t="s">
        <v>4326</v>
      </c>
      <c r="AE15" s="908" t="s">
        <v>4327</v>
      </c>
      <c r="AF15" s="908" t="s">
        <v>4328</v>
      </c>
      <c r="AG15" s="908" t="s">
        <v>4329</v>
      </c>
      <c r="AH15" s="908" t="s">
        <v>4330</v>
      </c>
      <c r="AI15" s="908" t="s">
        <v>4331</v>
      </c>
      <c r="AJ15" s="908" t="s">
        <v>4332</v>
      </c>
      <c r="AK15" s="908" t="s">
        <v>4333</v>
      </c>
      <c r="AL15" s="908" t="s">
        <v>4334</v>
      </c>
      <c r="AM15" s="909" t="s">
        <v>322</v>
      </c>
    </row>
    <row r="16" spans="1:39" s="90" customFormat="1" ht="69.95" customHeight="1">
      <c r="A16" s="871"/>
      <c r="B16" s="871"/>
      <c r="C16" s="871"/>
      <c r="D16" s="871"/>
      <c r="E16" s="871"/>
      <c r="F16" s="871"/>
      <c r="G16" s="902" t="b">
        <v>1</v>
      </c>
      <c r="H16" s="871"/>
      <c r="I16" s="871"/>
      <c r="J16" s="871"/>
      <c r="K16" s="871"/>
      <c r="L16" s="904"/>
      <c r="M16" s="910"/>
      <c r="N16" s="868"/>
      <c r="O16" s="908" t="s">
        <v>285</v>
      </c>
      <c r="P16" s="908" t="s">
        <v>323</v>
      </c>
      <c r="Q16" s="908" t="s">
        <v>303</v>
      </c>
      <c r="R16" s="908" t="s">
        <v>285</v>
      </c>
      <c r="S16" s="911" t="s">
        <v>286</v>
      </c>
      <c r="T16" s="911" t="s">
        <v>286</v>
      </c>
      <c r="U16" s="911" t="s">
        <v>286</v>
      </c>
      <c r="V16" s="911" t="s">
        <v>286</v>
      </c>
      <c r="W16" s="911" t="s">
        <v>286</v>
      </c>
      <c r="X16" s="911" t="s">
        <v>286</v>
      </c>
      <c r="Y16" s="911" t="s">
        <v>286</v>
      </c>
      <c r="Z16" s="911" t="s">
        <v>286</v>
      </c>
      <c r="AA16" s="911" t="s">
        <v>286</v>
      </c>
      <c r="AB16" s="911" t="s">
        <v>286</v>
      </c>
      <c r="AC16" s="911" t="s">
        <v>285</v>
      </c>
      <c r="AD16" s="911" t="s">
        <v>285</v>
      </c>
      <c r="AE16" s="911" t="s">
        <v>285</v>
      </c>
      <c r="AF16" s="911" t="s">
        <v>285</v>
      </c>
      <c r="AG16" s="911" t="s">
        <v>285</v>
      </c>
      <c r="AH16" s="911" t="s">
        <v>285</v>
      </c>
      <c r="AI16" s="911" t="s">
        <v>285</v>
      </c>
      <c r="AJ16" s="911" t="s">
        <v>285</v>
      </c>
      <c r="AK16" s="911" t="s">
        <v>285</v>
      </c>
      <c r="AL16" s="911" t="s">
        <v>285</v>
      </c>
      <c r="AM16" s="909"/>
    </row>
    <row r="17" spans="1:39">
      <c r="A17" s="912" t="s">
        <v>102</v>
      </c>
      <c r="B17" s="901"/>
      <c r="C17" s="901"/>
      <c r="D17" s="901"/>
      <c r="E17" s="901"/>
      <c r="F17" s="901"/>
      <c r="G17" s="901"/>
      <c r="H17" s="901"/>
      <c r="I17" s="901"/>
      <c r="J17" s="901"/>
      <c r="K17" s="901"/>
      <c r="L17" s="913" t="s">
        <v>4294</v>
      </c>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8"/>
      <c r="AL17" s="808"/>
      <c r="AM17" s="808"/>
    </row>
    <row r="18" spans="1:39">
      <c r="A18" s="912" t="s">
        <v>102</v>
      </c>
      <c r="B18" s="901"/>
      <c r="C18" s="901"/>
      <c r="D18" s="901"/>
      <c r="E18" s="901"/>
      <c r="F18" s="901"/>
      <c r="G18" s="901"/>
      <c r="H18" s="901"/>
      <c r="I18" s="901"/>
      <c r="J18" s="901"/>
      <c r="K18" s="901"/>
      <c r="L18" s="914" t="s">
        <v>18</v>
      </c>
      <c r="M18" s="915" t="s">
        <v>327</v>
      </c>
      <c r="N18" s="908"/>
      <c r="O18" s="916" t="s">
        <v>1025</v>
      </c>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8"/>
      <c r="AM18" s="919"/>
    </row>
    <row r="19" spans="1:39">
      <c r="A19" s="912" t="s">
        <v>102</v>
      </c>
      <c r="B19" s="901"/>
      <c r="C19" s="901"/>
      <c r="D19" s="901"/>
      <c r="E19" s="901"/>
      <c r="F19" s="901"/>
      <c r="G19" s="901"/>
      <c r="H19" s="901"/>
      <c r="I19" s="901"/>
      <c r="J19" s="901"/>
      <c r="K19" s="901"/>
      <c r="L19" s="914" t="s">
        <v>102</v>
      </c>
      <c r="M19" s="920" t="s">
        <v>324</v>
      </c>
      <c r="N19" s="908" t="s">
        <v>325</v>
      </c>
      <c r="O19" s="921">
        <v>600</v>
      </c>
      <c r="P19" s="921">
        <v>600</v>
      </c>
      <c r="Q19" s="921">
        <v>600</v>
      </c>
      <c r="R19" s="921">
        <v>600</v>
      </c>
      <c r="S19" s="921">
        <v>600</v>
      </c>
      <c r="T19" s="921">
        <v>600</v>
      </c>
      <c r="U19" s="921">
        <v>600</v>
      </c>
      <c r="V19" s="921">
        <v>600</v>
      </c>
      <c r="W19" s="921">
        <v>600</v>
      </c>
      <c r="X19" s="921">
        <v>600</v>
      </c>
      <c r="Y19" s="921">
        <v>600</v>
      </c>
      <c r="Z19" s="921">
        <v>600</v>
      </c>
      <c r="AA19" s="921">
        <v>600</v>
      </c>
      <c r="AB19" s="921">
        <v>600</v>
      </c>
      <c r="AC19" s="921">
        <v>600</v>
      </c>
      <c r="AD19" s="921">
        <v>600</v>
      </c>
      <c r="AE19" s="921">
        <v>600</v>
      </c>
      <c r="AF19" s="921">
        <v>600</v>
      </c>
      <c r="AG19" s="921">
        <v>600</v>
      </c>
      <c r="AH19" s="921"/>
      <c r="AI19" s="921"/>
      <c r="AJ19" s="921"/>
      <c r="AK19" s="921"/>
      <c r="AL19" s="921"/>
      <c r="AM19" s="919"/>
    </row>
    <row r="20" spans="1:39">
      <c r="A20" s="912" t="s">
        <v>102</v>
      </c>
      <c r="B20" s="901"/>
      <c r="C20" s="901"/>
      <c r="D20" s="901"/>
      <c r="E20" s="901"/>
      <c r="F20" s="901"/>
      <c r="G20" s="901"/>
      <c r="H20" s="901"/>
      <c r="I20" s="901"/>
      <c r="J20" s="901"/>
      <c r="K20" s="901"/>
      <c r="L20" s="914" t="s">
        <v>103</v>
      </c>
      <c r="M20" s="920" t="s">
        <v>326</v>
      </c>
      <c r="N20" s="908" t="s">
        <v>325</v>
      </c>
      <c r="O20" s="921">
        <v>135.72842465753425</v>
      </c>
      <c r="P20" s="921">
        <v>132.18687214611873</v>
      </c>
      <c r="Q20" s="921">
        <v>132.18687214611873</v>
      </c>
      <c r="R20" s="921">
        <v>134.575799086758</v>
      </c>
      <c r="S20" s="921">
        <v>132.82374429223745</v>
      </c>
      <c r="T20" s="921">
        <v>132.82374429223745</v>
      </c>
      <c r="U20" s="921">
        <v>132.82374429223745</v>
      </c>
      <c r="V20" s="921">
        <v>132.82374429223745</v>
      </c>
      <c r="W20" s="921">
        <v>132.82374429223745</v>
      </c>
      <c r="X20" s="921">
        <v>0</v>
      </c>
      <c r="Y20" s="921">
        <v>0</v>
      </c>
      <c r="Z20" s="921">
        <v>0</v>
      </c>
      <c r="AA20" s="921">
        <v>0</v>
      </c>
      <c r="AB20" s="921">
        <v>0</v>
      </c>
      <c r="AC20" s="921">
        <v>143.76952054794521</v>
      </c>
      <c r="AD20" s="921">
        <v>143.76952054794521</v>
      </c>
      <c r="AE20" s="921">
        <v>143.76952054794521</v>
      </c>
      <c r="AF20" s="921">
        <v>143.76952054794521</v>
      </c>
      <c r="AG20" s="921">
        <v>143.76952054794521</v>
      </c>
      <c r="AH20" s="921"/>
      <c r="AI20" s="921"/>
      <c r="AJ20" s="921"/>
      <c r="AK20" s="921"/>
      <c r="AL20" s="921"/>
      <c r="AM20" s="919"/>
    </row>
    <row r="21" spans="1:39">
      <c r="A21" s="912" t="s">
        <v>102</v>
      </c>
      <c r="B21" s="901"/>
      <c r="C21" s="901"/>
      <c r="D21" s="901"/>
      <c r="E21" s="901"/>
      <c r="F21" s="901"/>
      <c r="G21" s="901"/>
      <c r="H21" s="901"/>
      <c r="I21" s="901"/>
      <c r="J21" s="901"/>
      <c r="K21" s="901"/>
      <c r="L21" s="914">
        <v>4</v>
      </c>
      <c r="M21" s="922" t="s">
        <v>1166</v>
      </c>
      <c r="N21" s="869" t="s">
        <v>328</v>
      </c>
      <c r="O21" s="923">
        <v>1188.981</v>
      </c>
      <c r="P21" s="923">
        <v>1157.9572000000001</v>
      </c>
      <c r="Q21" s="923">
        <v>1157.9572000000001</v>
      </c>
      <c r="R21" s="923">
        <v>1178.884</v>
      </c>
      <c r="S21" s="923">
        <v>1163.5360000000001</v>
      </c>
      <c r="T21" s="923">
        <v>1163.5360000000001</v>
      </c>
      <c r="U21" s="923">
        <v>1163.5360000000001</v>
      </c>
      <c r="V21" s="923">
        <v>1163.5360000000001</v>
      </c>
      <c r="W21" s="923">
        <v>1163.5360000000001</v>
      </c>
      <c r="X21" s="923">
        <v>0</v>
      </c>
      <c r="Y21" s="923">
        <v>0</v>
      </c>
      <c r="Z21" s="923">
        <v>0</v>
      </c>
      <c r="AA21" s="923">
        <v>0</v>
      </c>
      <c r="AB21" s="923">
        <v>0</v>
      </c>
      <c r="AC21" s="923">
        <v>1259.421</v>
      </c>
      <c r="AD21" s="923">
        <v>1259.421</v>
      </c>
      <c r="AE21" s="923">
        <v>1259.421</v>
      </c>
      <c r="AF21" s="923">
        <v>1259.421</v>
      </c>
      <c r="AG21" s="923">
        <v>1259.421</v>
      </c>
      <c r="AH21" s="923">
        <v>0</v>
      </c>
      <c r="AI21" s="923">
        <v>0</v>
      </c>
      <c r="AJ21" s="923">
        <v>0</v>
      </c>
      <c r="AK21" s="923">
        <v>0</v>
      </c>
      <c r="AL21" s="923">
        <v>0</v>
      </c>
      <c r="AM21" s="924" t="s">
        <v>4222</v>
      </c>
    </row>
    <row r="22" spans="1:39">
      <c r="A22" s="912" t="s">
        <v>102</v>
      </c>
      <c r="B22" s="901"/>
      <c r="C22" s="901"/>
      <c r="D22" s="901"/>
      <c r="E22" s="901"/>
      <c r="F22" s="901"/>
      <c r="G22" s="901"/>
      <c r="H22" s="901"/>
      <c r="I22" s="901"/>
      <c r="J22" s="901"/>
      <c r="K22" s="901"/>
      <c r="L22" s="914" t="s">
        <v>148</v>
      </c>
      <c r="M22" s="891" t="s">
        <v>329</v>
      </c>
      <c r="N22" s="869" t="s">
        <v>328</v>
      </c>
      <c r="O22" s="897">
        <v>1188.981</v>
      </c>
      <c r="P22" s="897">
        <v>1157.9570000000001</v>
      </c>
      <c r="Q22" s="897">
        <v>1157.9570000000001</v>
      </c>
      <c r="R22" s="897">
        <v>1178.884</v>
      </c>
      <c r="S22" s="897">
        <v>1163.5360000000001</v>
      </c>
      <c r="T22" s="897">
        <v>1163.5360000000001</v>
      </c>
      <c r="U22" s="897">
        <v>1163.5360000000001</v>
      </c>
      <c r="V22" s="897">
        <v>1163.5360000000001</v>
      </c>
      <c r="W22" s="897">
        <v>1163.5360000000001</v>
      </c>
      <c r="X22" s="897">
        <v>0</v>
      </c>
      <c r="Y22" s="897">
        <v>0</v>
      </c>
      <c r="Z22" s="897">
        <v>0</v>
      </c>
      <c r="AA22" s="897">
        <v>0</v>
      </c>
      <c r="AB22" s="897">
        <v>0</v>
      </c>
      <c r="AC22" s="897">
        <v>1259.421</v>
      </c>
      <c r="AD22" s="897">
        <v>1259.421</v>
      </c>
      <c r="AE22" s="897">
        <v>1259.421</v>
      </c>
      <c r="AF22" s="897">
        <v>1259.421</v>
      </c>
      <c r="AG22" s="897">
        <v>1259.421</v>
      </c>
      <c r="AH22" s="897"/>
      <c r="AI22" s="897"/>
      <c r="AJ22" s="897"/>
      <c r="AK22" s="897"/>
      <c r="AL22" s="897"/>
      <c r="AM22" s="924" t="s">
        <v>4222</v>
      </c>
    </row>
    <row r="23" spans="1:39">
      <c r="A23" s="912" t="s">
        <v>102</v>
      </c>
      <c r="B23" s="901"/>
      <c r="C23" s="901"/>
      <c r="D23" s="901"/>
      <c r="E23" s="901"/>
      <c r="F23" s="901"/>
      <c r="G23" s="901"/>
      <c r="H23" s="901"/>
      <c r="I23" s="901"/>
      <c r="J23" s="901"/>
      <c r="K23" s="901"/>
      <c r="L23" s="914" t="s">
        <v>391</v>
      </c>
      <c r="M23" s="891" t="s">
        <v>330</v>
      </c>
      <c r="N23" s="869" t="s">
        <v>328</v>
      </c>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8"/>
    </row>
    <row r="24" spans="1:39" ht="22.5">
      <c r="A24" s="912" t="s">
        <v>102</v>
      </c>
      <c r="B24" s="901"/>
      <c r="C24" s="901"/>
      <c r="D24" s="901"/>
      <c r="E24" s="901"/>
      <c r="F24" s="901"/>
      <c r="G24" s="901"/>
      <c r="H24" s="901"/>
      <c r="I24" s="901"/>
      <c r="J24" s="901"/>
      <c r="K24" s="901"/>
      <c r="L24" s="914" t="s">
        <v>392</v>
      </c>
      <c r="M24" s="922" t="s">
        <v>1162</v>
      </c>
      <c r="N24" s="869" t="s">
        <v>328</v>
      </c>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8"/>
    </row>
    <row r="25" spans="1:39">
      <c r="A25" s="912" t="s">
        <v>102</v>
      </c>
      <c r="B25" s="901"/>
      <c r="C25" s="901"/>
      <c r="D25" s="901"/>
      <c r="E25" s="901"/>
      <c r="F25" s="901"/>
      <c r="G25" s="901"/>
      <c r="H25" s="901"/>
      <c r="I25" s="901"/>
      <c r="J25" s="901"/>
      <c r="K25" s="901"/>
      <c r="L25" s="914" t="s">
        <v>120</v>
      </c>
      <c r="M25" s="922" t="s">
        <v>331</v>
      </c>
      <c r="N25" s="869" t="s">
        <v>328</v>
      </c>
      <c r="O25" s="923">
        <v>83.5</v>
      </c>
      <c r="P25" s="923">
        <v>74.191999999999993</v>
      </c>
      <c r="Q25" s="923">
        <v>74.191999999999993</v>
      </c>
      <c r="R25" s="923">
        <v>83.5</v>
      </c>
      <c r="S25" s="923">
        <v>74.5</v>
      </c>
      <c r="T25" s="923">
        <v>74.5</v>
      </c>
      <c r="U25" s="923">
        <v>74.5</v>
      </c>
      <c r="V25" s="923">
        <v>74.5</v>
      </c>
      <c r="W25" s="923">
        <v>74.5</v>
      </c>
      <c r="X25" s="923">
        <v>0</v>
      </c>
      <c r="Y25" s="923">
        <v>0</v>
      </c>
      <c r="Z25" s="923">
        <v>0</v>
      </c>
      <c r="AA25" s="923">
        <v>0</v>
      </c>
      <c r="AB25" s="923">
        <v>0</v>
      </c>
      <c r="AC25" s="923">
        <v>74.5</v>
      </c>
      <c r="AD25" s="923">
        <v>74.5</v>
      </c>
      <c r="AE25" s="923">
        <v>74.5</v>
      </c>
      <c r="AF25" s="923">
        <v>74.5</v>
      </c>
      <c r="AG25" s="923">
        <v>74.5</v>
      </c>
      <c r="AH25" s="923">
        <v>0</v>
      </c>
      <c r="AI25" s="923">
        <v>0</v>
      </c>
      <c r="AJ25" s="923">
        <v>0</v>
      </c>
      <c r="AK25" s="923">
        <v>0</v>
      </c>
      <c r="AL25" s="923">
        <v>0</v>
      </c>
      <c r="AM25" s="898"/>
    </row>
    <row r="26" spans="1:39" ht="38.25" customHeight="1">
      <c r="A26" s="912" t="s">
        <v>102</v>
      </c>
      <c r="B26" s="901"/>
      <c r="C26" s="901"/>
      <c r="D26" s="901"/>
      <c r="E26" s="901"/>
      <c r="F26" s="901"/>
      <c r="G26" s="901"/>
      <c r="H26" s="901"/>
      <c r="I26" s="901"/>
      <c r="J26" s="901"/>
      <c r="K26" s="901"/>
      <c r="L26" s="914" t="s">
        <v>122</v>
      </c>
      <c r="M26" s="891" t="s">
        <v>1120</v>
      </c>
      <c r="N26" s="869" t="s">
        <v>328</v>
      </c>
      <c r="O26" s="897">
        <v>83.5</v>
      </c>
      <c r="P26" s="897">
        <v>74.191999999999993</v>
      </c>
      <c r="Q26" s="897">
        <v>74.191999999999993</v>
      </c>
      <c r="R26" s="897">
        <v>83.5</v>
      </c>
      <c r="S26" s="897">
        <v>74.5</v>
      </c>
      <c r="T26" s="897">
        <v>74.5</v>
      </c>
      <c r="U26" s="897">
        <v>74.5</v>
      </c>
      <c r="V26" s="897">
        <v>74.5</v>
      </c>
      <c r="W26" s="897">
        <v>74.5</v>
      </c>
      <c r="X26" s="897"/>
      <c r="Y26" s="897"/>
      <c r="Z26" s="897"/>
      <c r="AA26" s="897"/>
      <c r="AB26" s="897"/>
      <c r="AC26" s="897">
        <v>74.5</v>
      </c>
      <c r="AD26" s="897">
        <v>74.5</v>
      </c>
      <c r="AE26" s="897">
        <v>74.5</v>
      </c>
      <c r="AF26" s="897">
        <v>74.5</v>
      </c>
      <c r="AG26" s="897">
        <v>74.5</v>
      </c>
      <c r="AH26" s="897"/>
      <c r="AI26" s="897"/>
      <c r="AJ26" s="897"/>
      <c r="AK26" s="897"/>
      <c r="AL26" s="897"/>
      <c r="AM26" s="898" t="s">
        <v>4164</v>
      </c>
    </row>
    <row r="27" spans="1:39">
      <c r="A27" s="912" t="s">
        <v>102</v>
      </c>
      <c r="B27" s="901"/>
      <c r="C27" s="901"/>
      <c r="D27" s="901"/>
      <c r="E27" s="901"/>
      <c r="F27" s="901"/>
      <c r="G27" s="901"/>
      <c r="H27" s="901"/>
      <c r="I27" s="901"/>
      <c r="J27" s="901"/>
      <c r="K27" s="901"/>
      <c r="L27" s="914" t="s">
        <v>123</v>
      </c>
      <c r="M27" s="891" t="s">
        <v>332</v>
      </c>
      <c r="N27" s="869" t="s">
        <v>328</v>
      </c>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8"/>
    </row>
    <row r="28" spans="1:39">
      <c r="A28" s="912" t="s">
        <v>102</v>
      </c>
      <c r="B28" s="901"/>
      <c r="C28" s="901"/>
      <c r="D28" s="901"/>
      <c r="E28" s="901"/>
      <c r="F28" s="901"/>
      <c r="G28" s="901"/>
      <c r="H28" s="901"/>
      <c r="I28" s="901"/>
      <c r="J28" s="901"/>
      <c r="K28" s="901"/>
      <c r="L28" s="914" t="s">
        <v>124</v>
      </c>
      <c r="M28" s="915" t="s">
        <v>333</v>
      </c>
      <c r="N28" s="869" t="s">
        <v>328</v>
      </c>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898"/>
    </row>
    <row r="29" spans="1:39">
      <c r="A29" s="912" t="s">
        <v>102</v>
      </c>
      <c r="B29" s="901"/>
      <c r="C29" s="901"/>
      <c r="D29" s="901"/>
      <c r="E29" s="901"/>
      <c r="F29" s="901"/>
      <c r="G29" s="901"/>
      <c r="H29" s="901"/>
      <c r="I29" s="901"/>
      <c r="J29" s="901"/>
      <c r="K29" s="901"/>
      <c r="L29" s="914" t="s">
        <v>125</v>
      </c>
      <c r="M29" s="915" t="s">
        <v>334</v>
      </c>
      <c r="N29" s="869" t="s">
        <v>328</v>
      </c>
      <c r="O29" s="897">
        <v>1105.481</v>
      </c>
      <c r="P29" s="897">
        <v>1083.7650000000001</v>
      </c>
      <c r="Q29" s="897">
        <v>1083.7650000000001</v>
      </c>
      <c r="R29" s="897">
        <v>1095.384</v>
      </c>
      <c r="S29" s="897">
        <v>1089.0360000000001</v>
      </c>
      <c r="T29" s="897">
        <v>1089.0360000000001</v>
      </c>
      <c r="U29" s="897">
        <v>1089.0360000000001</v>
      </c>
      <c r="V29" s="897">
        <v>1089.0360000000001</v>
      </c>
      <c r="W29" s="897">
        <v>1089.0360000000001</v>
      </c>
      <c r="X29" s="897">
        <v>0</v>
      </c>
      <c r="Y29" s="897">
        <v>0</v>
      </c>
      <c r="Z29" s="897">
        <v>0</v>
      </c>
      <c r="AA29" s="897">
        <v>0</v>
      </c>
      <c r="AB29" s="897">
        <v>0</v>
      </c>
      <c r="AC29" s="897">
        <v>1184.921</v>
      </c>
      <c r="AD29" s="897">
        <v>1184.921</v>
      </c>
      <c r="AE29" s="897">
        <v>1184.921</v>
      </c>
      <c r="AF29" s="897">
        <v>1184.921</v>
      </c>
      <c r="AG29" s="897">
        <v>1184.921</v>
      </c>
      <c r="AH29" s="897"/>
      <c r="AI29" s="897"/>
      <c r="AJ29" s="897"/>
      <c r="AK29" s="897"/>
      <c r="AL29" s="897"/>
      <c r="AM29" s="898"/>
    </row>
    <row r="30" spans="1:39">
      <c r="A30" s="912" t="s">
        <v>102</v>
      </c>
      <c r="B30" s="901"/>
      <c r="C30" s="901"/>
      <c r="D30" s="901"/>
      <c r="E30" s="901"/>
      <c r="F30" s="901"/>
      <c r="G30" s="901"/>
      <c r="H30" s="901"/>
      <c r="I30" s="901"/>
      <c r="J30" s="901"/>
      <c r="K30" s="901"/>
      <c r="L30" s="914" t="s">
        <v>126</v>
      </c>
      <c r="M30" s="922" t="s">
        <v>335</v>
      </c>
      <c r="N30" s="869" t="s">
        <v>328</v>
      </c>
      <c r="O30" s="923">
        <v>1105.481</v>
      </c>
      <c r="P30" s="923">
        <v>1083.7652</v>
      </c>
      <c r="Q30" s="923">
        <v>1083.7652</v>
      </c>
      <c r="R30" s="923">
        <v>1095.384</v>
      </c>
      <c r="S30" s="923">
        <v>1089.0360000000001</v>
      </c>
      <c r="T30" s="923">
        <v>1089.0360000000001</v>
      </c>
      <c r="U30" s="923">
        <v>1089.0360000000001</v>
      </c>
      <c r="V30" s="923">
        <v>1089.0360000000001</v>
      </c>
      <c r="W30" s="923">
        <v>1089.0360000000001</v>
      </c>
      <c r="X30" s="923">
        <v>0</v>
      </c>
      <c r="Y30" s="923">
        <v>0</v>
      </c>
      <c r="Z30" s="923">
        <v>0</v>
      </c>
      <c r="AA30" s="923">
        <v>0</v>
      </c>
      <c r="AB30" s="923">
        <v>0</v>
      </c>
      <c r="AC30" s="923">
        <v>1184.921</v>
      </c>
      <c r="AD30" s="923">
        <v>1184.921</v>
      </c>
      <c r="AE30" s="923">
        <v>1184.921</v>
      </c>
      <c r="AF30" s="923">
        <v>1184.921</v>
      </c>
      <c r="AG30" s="923">
        <v>1184.921</v>
      </c>
      <c r="AH30" s="923">
        <v>0</v>
      </c>
      <c r="AI30" s="923">
        <v>0</v>
      </c>
      <c r="AJ30" s="923">
        <v>0</v>
      </c>
      <c r="AK30" s="923">
        <v>0</v>
      </c>
      <c r="AL30" s="923">
        <v>0</v>
      </c>
      <c r="AM30" s="898"/>
    </row>
    <row r="31" spans="1:39" ht="22.5">
      <c r="A31" s="912" t="s">
        <v>102</v>
      </c>
      <c r="B31" s="901"/>
      <c r="C31" s="901"/>
      <c r="D31" s="901"/>
      <c r="E31" s="901"/>
      <c r="F31" s="901"/>
      <c r="G31" s="901"/>
      <c r="H31" s="901"/>
      <c r="I31" s="901"/>
      <c r="J31" s="901"/>
      <c r="K31" s="901"/>
      <c r="L31" s="914" t="s">
        <v>149</v>
      </c>
      <c r="M31" s="891" t="s">
        <v>336</v>
      </c>
      <c r="N31" s="869" t="s">
        <v>328</v>
      </c>
      <c r="O31" s="897">
        <v>1105.4829999999999</v>
      </c>
      <c r="P31" s="897">
        <v>1083.7650000000001</v>
      </c>
      <c r="Q31" s="897">
        <v>1083.7650000000001</v>
      </c>
      <c r="R31" s="897">
        <v>1095.384</v>
      </c>
      <c r="S31" s="897">
        <v>1089.0360000000001</v>
      </c>
      <c r="T31" s="897">
        <v>1089.0360000000001</v>
      </c>
      <c r="U31" s="897">
        <v>1089.0360000000001</v>
      </c>
      <c r="V31" s="897">
        <v>1089.0360000000001</v>
      </c>
      <c r="W31" s="897">
        <v>1089.0360000000001</v>
      </c>
      <c r="X31" s="897">
        <v>0</v>
      </c>
      <c r="Y31" s="897">
        <v>0</v>
      </c>
      <c r="Z31" s="897">
        <v>0</v>
      </c>
      <c r="AA31" s="897">
        <v>0</v>
      </c>
      <c r="AB31" s="897">
        <v>0</v>
      </c>
      <c r="AC31" s="897">
        <v>1184.921</v>
      </c>
      <c r="AD31" s="897">
        <v>1184.921</v>
      </c>
      <c r="AE31" s="897">
        <v>1184.921</v>
      </c>
      <c r="AF31" s="897">
        <v>1184.921</v>
      </c>
      <c r="AG31" s="897">
        <v>1184.921</v>
      </c>
      <c r="AH31" s="897">
        <v>0</v>
      </c>
      <c r="AI31" s="897">
        <v>0</v>
      </c>
      <c r="AJ31" s="897">
        <v>0</v>
      </c>
      <c r="AK31" s="897">
        <v>0</v>
      </c>
      <c r="AL31" s="897">
        <v>0</v>
      </c>
      <c r="AM31" s="898"/>
    </row>
    <row r="32" spans="1:39">
      <c r="A32" s="912" t="s">
        <v>102</v>
      </c>
      <c r="B32" s="901"/>
      <c r="C32" s="901"/>
      <c r="D32" s="901"/>
      <c r="E32" s="901"/>
      <c r="F32" s="901"/>
      <c r="G32" s="901"/>
      <c r="H32" s="901"/>
      <c r="I32" s="901"/>
      <c r="J32" s="901"/>
      <c r="K32" s="901"/>
      <c r="L32" s="914" t="s">
        <v>199</v>
      </c>
      <c r="M32" s="891" t="s">
        <v>337</v>
      </c>
      <c r="N32" s="869" t="s">
        <v>328</v>
      </c>
      <c r="O32" s="897"/>
      <c r="P32" s="897"/>
      <c r="Q32" s="897"/>
      <c r="R32" s="897"/>
      <c r="S32" s="897"/>
      <c r="T32" s="897"/>
      <c r="U32" s="897"/>
      <c r="V32" s="897"/>
      <c r="W32" s="897"/>
      <c r="X32" s="897"/>
      <c r="Y32" s="897"/>
      <c r="Z32" s="897"/>
      <c r="AA32" s="897"/>
      <c r="AB32" s="897"/>
      <c r="AC32" s="897"/>
      <c r="AD32" s="897"/>
      <c r="AE32" s="897"/>
      <c r="AF32" s="897"/>
      <c r="AG32" s="897"/>
      <c r="AH32" s="897"/>
      <c r="AI32" s="897"/>
      <c r="AJ32" s="897"/>
      <c r="AK32" s="897"/>
      <c r="AL32" s="897"/>
      <c r="AM32" s="898"/>
    </row>
    <row r="33" spans="1:39" ht="22.5">
      <c r="A33" s="912" t="s">
        <v>102</v>
      </c>
      <c r="B33" s="901"/>
      <c r="C33" s="901"/>
      <c r="D33" s="901"/>
      <c r="E33" s="901"/>
      <c r="F33" s="901"/>
      <c r="G33" s="901"/>
      <c r="H33" s="901"/>
      <c r="I33" s="901"/>
      <c r="J33" s="901"/>
      <c r="K33" s="901"/>
      <c r="L33" s="914" t="s">
        <v>408</v>
      </c>
      <c r="M33" s="891" t="s">
        <v>1163</v>
      </c>
      <c r="N33" s="869" t="s">
        <v>328</v>
      </c>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897"/>
      <c r="AL33" s="897"/>
      <c r="AM33" s="898"/>
    </row>
    <row r="34" spans="1:39" ht="112.5" customHeight="1">
      <c r="A34" s="912" t="s">
        <v>102</v>
      </c>
      <c r="B34" s="901"/>
      <c r="C34" s="901"/>
      <c r="D34" s="901"/>
      <c r="E34" s="901"/>
      <c r="F34" s="901"/>
      <c r="G34" s="901"/>
      <c r="H34" s="901"/>
      <c r="I34" s="901"/>
      <c r="J34" s="901"/>
      <c r="K34" s="901"/>
      <c r="L34" s="914" t="s">
        <v>127</v>
      </c>
      <c r="M34" s="915" t="s">
        <v>1183</v>
      </c>
      <c r="N34" s="869" t="s">
        <v>328</v>
      </c>
      <c r="O34" s="897">
        <v>102</v>
      </c>
      <c r="P34" s="897">
        <v>101.002</v>
      </c>
      <c r="Q34" s="897">
        <v>101.002</v>
      </c>
      <c r="R34" s="897">
        <v>101.068</v>
      </c>
      <c r="S34" s="897">
        <v>130.79</v>
      </c>
      <c r="T34" s="897">
        <v>130.79</v>
      </c>
      <c r="U34" s="897">
        <v>130.79</v>
      </c>
      <c r="V34" s="897">
        <v>130.79</v>
      </c>
      <c r="W34" s="897">
        <v>130.79</v>
      </c>
      <c r="X34" s="897"/>
      <c r="Y34" s="897"/>
      <c r="Z34" s="897"/>
      <c r="AA34" s="897"/>
      <c r="AB34" s="897"/>
      <c r="AC34" s="897">
        <v>226.67500000000001</v>
      </c>
      <c r="AD34" s="897">
        <v>226.67500000000001</v>
      </c>
      <c r="AE34" s="897">
        <v>226.67500000000001</v>
      </c>
      <c r="AF34" s="897">
        <v>226.67500000000001</v>
      </c>
      <c r="AG34" s="897">
        <v>226.67500000000001</v>
      </c>
      <c r="AH34" s="897"/>
      <c r="AI34" s="897"/>
      <c r="AJ34" s="897"/>
      <c r="AK34" s="897"/>
      <c r="AL34" s="897"/>
      <c r="AM34" s="924" t="s">
        <v>4276</v>
      </c>
    </row>
    <row r="35" spans="1:39" ht="22.5">
      <c r="A35" s="912" t="s">
        <v>102</v>
      </c>
      <c r="B35" s="901"/>
      <c r="C35" s="901"/>
      <c r="D35" s="901"/>
      <c r="E35" s="901"/>
      <c r="F35" s="901"/>
      <c r="G35" s="901"/>
      <c r="H35" s="901"/>
      <c r="I35" s="901"/>
      <c r="J35" s="901"/>
      <c r="K35" s="901"/>
      <c r="L35" s="914" t="s">
        <v>1286</v>
      </c>
      <c r="M35" s="925" t="s">
        <v>339</v>
      </c>
      <c r="N35" s="926" t="s">
        <v>145</v>
      </c>
      <c r="O35" s="923">
        <v>9.2267528795157947</v>
      </c>
      <c r="P35" s="923">
        <v>9.3195463371586378</v>
      </c>
      <c r="Q35" s="923">
        <v>9.3195463371586378</v>
      </c>
      <c r="R35" s="923">
        <v>9.2267186666958789</v>
      </c>
      <c r="S35" s="923">
        <v>12.009703995092906</v>
      </c>
      <c r="T35" s="923">
        <v>12.009703995092906</v>
      </c>
      <c r="U35" s="923">
        <v>12.009703995092906</v>
      </c>
      <c r="V35" s="923">
        <v>12.009703995092906</v>
      </c>
      <c r="W35" s="923">
        <v>12.009703995092906</v>
      </c>
      <c r="X35" s="923">
        <v>0</v>
      </c>
      <c r="Y35" s="923">
        <v>0</v>
      </c>
      <c r="Z35" s="923">
        <v>0</v>
      </c>
      <c r="AA35" s="923">
        <v>0</v>
      </c>
      <c r="AB35" s="923">
        <v>0</v>
      </c>
      <c r="AC35" s="923">
        <v>19.129967314276648</v>
      </c>
      <c r="AD35" s="923">
        <v>19.129967314276648</v>
      </c>
      <c r="AE35" s="923">
        <v>19.129967314276648</v>
      </c>
      <c r="AF35" s="923">
        <v>19.129967314276648</v>
      </c>
      <c r="AG35" s="923">
        <v>19.129967314276648</v>
      </c>
      <c r="AH35" s="923">
        <v>0</v>
      </c>
      <c r="AI35" s="923">
        <v>0</v>
      </c>
      <c r="AJ35" s="923">
        <v>0</v>
      </c>
      <c r="AK35" s="923">
        <v>0</v>
      </c>
      <c r="AL35" s="923">
        <v>0</v>
      </c>
      <c r="AM35" s="924" t="s">
        <v>4165</v>
      </c>
    </row>
    <row r="36" spans="1:39">
      <c r="A36" s="912" t="s">
        <v>102</v>
      </c>
      <c r="B36" s="901"/>
      <c r="C36" s="901"/>
      <c r="D36" s="901"/>
      <c r="E36" s="901"/>
      <c r="F36" s="901"/>
      <c r="G36" s="901"/>
      <c r="H36" s="901"/>
      <c r="I36" s="901"/>
      <c r="J36" s="901"/>
      <c r="K36" s="901"/>
      <c r="L36" s="914" t="s">
        <v>128</v>
      </c>
      <c r="M36" s="915" t="s">
        <v>340</v>
      </c>
      <c r="N36" s="869" t="s">
        <v>328</v>
      </c>
      <c r="O36" s="923">
        <v>1003.481</v>
      </c>
      <c r="P36" s="923">
        <v>982.7632000000001</v>
      </c>
      <c r="Q36" s="923">
        <v>982.7632000000001</v>
      </c>
      <c r="R36" s="923">
        <v>994.31600000000003</v>
      </c>
      <c r="S36" s="923">
        <v>958.24599999999998</v>
      </c>
      <c r="T36" s="923">
        <v>958.24599999999998</v>
      </c>
      <c r="U36" s="923">
        <v>958.24599999999998</v>
      </c>
      <c r="V36" s="923">
        <v>958.24599999999998</v>
      </c>
      <c r="W36" s="923">
        <v>958.24599999999998</v>
      </c>
      <c r="X36" s="923">
        <v>0</v>
      </c>
      <c r="Y36" s="923">
        <v>0</v>
      </c>
      <c r="Z36" s="923">
        <v>0</v>
      </c>
      <c r="AA36" s="923">
        <v>0</v>
      </c>
      <c r="AB36" s="923">
        <v>0</v>
      </c>
      <c r="AC36" s="923">
        <v>958.24599999999998</v>
      </c>
      <c r="AD36" s="923">
        <v>958.24599999999998</v>
      </c>
      <c r="AE36" s="923">
        <v>958.24599999999998</v>
      </c>
      <c r="AF36" s="923">
        <v>958.24599999999998</v>
      </c>
      <c r="AG36" s="923">
        <v>958.24599999999998</v>
      </c>
      <c r="AH36" s="923">
        <v>0</v>
      </c>
      <c r="AI36" s="923">
        <v>0</v>
      </c>
      <c r="AJ36" s="923">
        <v>0</v>
      </c>
      <c r="AK36" s="923">
        <v>0</v>
      </c>
      <c r="AL36" s="923">
        <v>0</v>
      </c>
      <c r="AM36" s="924" t="s">
        <v>4222</v>
      </c>
    </row>
    <row r="37" spans="1:39">
      <c r="A37" s="912" t="s">
        <v>102</v>
      </c>
      <c r="B37" s="901"/>
      <c r="C37" s="901"/>
      <c r="D37" s="901"/>
      <c r="E37" s="901"/>
      <c r="F37" s="901"/>
      <c r="G37" s="901"/>
      <c r="H37" s="901"/>
      <c r="I37" s="901"/>
      <c r="J37" s="901"/>
      <c r="K37" s="901"/>
      <c r="L37" s="914" t="s">
        <v>1232</v>
      </c>
      <c r="M37" s="891" t="s">
        <v>341</v>
      </c>
      <c r="N37" s="869" t="s">
        <v>328</v>
      </c>
      <c r="O37" s="923">
        <v>0</v>
      </c>
      <c r="P37" s="923">
        <v>0</v>
      </c>
      <c r="Q37" s="923">
        <v>0</v>
      </c>
      <c r="R37" s="923">
        <v>0</v>
      </c>
      <c r="S37" s="923">
        <v>0</v>
      </c>
      <c r="T37" s="923">
        <v>0</v>
      </c>
      <c r="U37" s="923">
        <v>0</v>
      </c>
      <c r="V37" s="923">
        <v>0</v>
      </c>
      <c r="W37" s="923">
        <v>0</v>
      </c>
      <c r="X37" s="923">
        <v>0</v>
      </c>
      <c r="Y37" s="923">
        <v>0</v>
      </c>
      <c r="Z37" s="923">
        <v>0</v>
      </c>
      <c r="AA37" s="923">
        <v>0</v>
      </c>
      <c r="AB37" s="923">
        <v>0</v>
      </c>
      <c r="AC37" s="923">
        <v>0</v>
      </c>
      <c r="AD37" s="923">
        <v>0</v>
      </c>
      <c r="AE37" s="923">
        <v>0</v>
      </c>
      <c r="AF37" s="923">
        <v>0</v>
      </c>
      <c r="AG37" s="923">
        <v>0</v>
      </c>
      <c r="AH37" s="923">
        <v>0</v>
      </c>
      <c r="AI37" s="923">
        <v>0</v>
      </c>
      <c r="AJ37" s="923">
        <v>0</v>
      </c>
      <c r="AK37" s="923">
        <v>0</v>
      </c>
      <c r="AL37" s="923">
        <v>0</v>
      </c>
      <c r="AM37" s="898"/>
    </row>
    <row r="38" spans="1:39">
      <c r="A38" s="912" t="s">
        <v>102</v>
      </c>
      <c r="B38" s="901"/>
      <c r="C38" s="901"/>
      <c r="D38" s="901"/>
      <c r="E38" s="901"/>
      <c r="F38" s="901"/>
      <c r="G38" s="901"/>
      <c r="H38" s="901"/>
      <c r="I38" s="901"/>
      <c r="J38" s="901"/>
      <c r="K38" s="901"/>
      <c r="L38" s="914" t="s">
        <v>1287</v>
      </c>
      <c r="M38" s="927" t="s">
        <v>342</v>
      </c>
      <c r="N38" s="869" t="s">
        <v>328</v>
      </c>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97"/>
      <c r="AL38" s="897"/>
      <c r="AM38" s="898"/>
    </row>
    <row r="39" spans="1:39">
      <c r="A39" s="912" t="s">
        <v>102</v>
      </c>
      <c r="B39" s="901"/>
      <c r="C39" s="901"/>
      <c r="D39" s="901"/>
      <c r="E39" s="901"/>
      <c r="F39" s="901"/>
      <c r="G39" s="901"/>
      <c r="H39" s="901"/>
      <c r="I39" s="901"/>
      <c r="J39" s="901"/>
      <c r="K39" s="901"/>
      <c r="L39" s="914" t="s">
        <v>1288</v>
      </c>
      <c r="M39" s="927" t="s">
        <v>343</v>
      </c>
      <c r="N39" s="869" t="s">
        <v>328</v>
      </c>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897"/>
      <c r="AL39" s="897"/>
      <c r="AM39" s="898"/>
    </row>
    <row r="40" spans="1:39">
      <c r="A40" s="912" t="s">
        <v>102</v>
      </c>
      <c r="B40" s="901"/>
      <c r="C40" s="901"/>
      <c r="D40" s="901"/>
      <c r="E40" s="901"/>
      <c r="F40" s="901"/>
      <c r="G40" s="901"/>
      <c r="H40" s="901"/>
      <c r="I40" s="901"/>
      <c r="J40" s="901"/>
      <c r="K40" s="901"/>
      <c r="L40" s="914" t="s">
        <v>1289</v>
      </c>
      <c r="M40" s="927" t="s">
        <v>344</v>
      </c>
      <c r="N40" s="869" t="s">
        <v>328</v>
      </c>
      <c r="O40" s="897"/>
      <c r="P40" s="897"/>
      <c r="Q40" s="897"/>
      <c r="R40" s="897"/>
      <c r="S40" s="897"/>
      <c r="T40" s="897"/>
      <c r="U40" s="897"/>
      <c r="V40" s="897"/>
      <c r="W40" s="897"/>
      <c r="X40" s="897"/>
      <c r="Y40" s="897"/>
      <c r="Z40" s="897"/>
      <c r="AA40" s="897"/>
      <c r="AB40" s="897"/>
      <c r="AC40" s="897"/>
      <c r="AD40" s="897"/>
      <c r="AE40" s="897"/>
      <c r="AF40" s="897"/>
      <c r="AG40" s="897"/>
      <c r="AH40" s="897"/>
      <c r="AI40" s="897"/>
      <c r="AJ40" s="897"/>
      <c r="AK40" s="897"/>
      <c r="AL40" s="897"/>
      <c r="AM40" s="898"/>
    </row>
    <row r="41" spans="1:39">
      <c r="A41" s="912" t="s">
        <v>102</v>
      </c>
      <c r="B41" s="901" t="s">
        <v>1160</v>
      </c>
      <c r="C41" s="901"/>
      <c r="D41" s="901"/>
      <c r="E41" s="901"/>
      <c r="F41" s="901"/>
      <c r="G41" s="901"/>
      <c r="H41" s="901"/>
      <c r="I41" s="901"/>
      <c r="J41" s="901"/>
      <c r="K41" s="901"/>
      <c r="L41" s="914" t="s">
        <v>1290</v>
      </c>
      <c r="M41" s="891" t="s">
        <v>345</v>
      </c>
      <c r="N41" s="869" t="s">
        <v>328</v>
      </c>
      <c r="O41" s="923">
        <v>0</v>
      </c>
      <c r="P41" s="923">
        <v>0</v>
      </c>
      <c r="Q41" s="923">
        <v>0</v>
      </c>
      <c r="R41" s="923">
        <v>0</v>
      </c>
      <c r="S41" s="923">
        <v>0</v>
      </c>
      <c r="T41" s="923">
        <v>0</v>
      </c>
      <c r="U41" s="923">
        <v>0</v>
      </c>
      <c r="V41" s="923">
        <v>0</v>
      </c>
      <c r="W41" s="923">
        <v>0</v>
      </c>
      <c r="X41" s="923">
        <v>0</v>
      </c>
      <c r="Y41" s="923">
        <v>0</v>
      </c>
      <c r="Z41" s="923">
        <v>0</v>
      </c>
      <c r="AA41" s="923">
        <v>0</v>
      </c>
      <c r="AB41" s="923">
        <v>0</v>
      </c>
      <c r="AC41" s="923">
        <v>0</v>
      </c>
      <c r="AD41" s="923">
        <v>0</v>
      </c>
      <c r="AE41" s="923">
        <v>0</v>
      </c>
      <c r="AF41" s="923">
        <v>0</v>
      </c>
      <c r="AG41" s="923">
        <v>0</v>
      </c>
      <c r="AH41" s="923">
        <v>0</v>
      </c>
      <c r="AI41" s="923">
        <v>0</v>
      </c>
      <c r="AJ41" s="923">
        <v>0</v>
      </c>
      <c r="AK41" s="923">
        <v>0</v>
      </c>
      <c r="AL41" s="923">
        <v>0</v>
      </c>
      <c r="AM41" s="898"/>
    </row>
    <row r="42" spans="1:39">
      <c r="A42" s="912" t="s">
        <v>102</v>
      </c>
      <c r="B42" s="901"/>
      <c r="C42" s="901"/>
      <c r="D42" s="901"/>
      <c r="E42" s="901"/>
      <c r="F42" s="901"/>
      <c r="G42" s="901"/>
      <c r="H42" s="901"/>
      <c r="I42" s="901"/>
      <c r="J42" s="901"/>
      <c r="K42" s="901"/>
      <c r="L42" s="914" t="s">
        <v>1291</v>
      </c>
      <c r="M42" s="927" t="s">
        <v>346</v>
      </c>
      <c r="N42" s="869" t="s">
        <v>328</v>
      </c>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8"/>
    </row>
    <row r="43" spans="1:39">
      <c r="A43" s="912" t="s">
        <v>102</v>
      </c>
      <c r="B43" s="901"/>
      <c r="C43" s="901"/>
      <c r="D43" s="901"/>
      <c r="E43" s="901"/>
      <c r="F43" s="901"/>
      <c r="G43" s="901"/>
      <c r="H43" s="901"/>
      <c r="I43" s="901"/>
      <c r="J43" s="901"/>
      <c r="K43" s="901"/>
      <c r="L43" s="914" t="s">
        <v>1292</v>
      </c>
      <c r="M43" s="927" t="s">
        <v>347</v>
      </c>
      <c r="N43" s="869" t="s">
        <v>328</v>
      </c>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8"/>
    </row>
    <row r="44" spans="1:39" ht="121.5" customHeight="1">
      <c r="A44" s="912" t="s">
        <v>102</v>
      </c>
      <c r="B44" s="901" t="s">
        <v>1160</v>
      </c>
      <c r="C44" s="901"/>
      <c r="D44" s="901"/>
      <c r="E44" s="901"/>
      <c r="F44" s="901"/>
      <c r="G44" s="901"/>
      <c r="H44" s="901"/>
      <c r="I44" s="901"/>
      <c r="J44" s="901"/>
      <c r="K44" s="901"/>
      <c r="L44" s="914" t="s">
        <v>1293</v>
      </c>
      <c r="M44" s="891" t="s">
        <v>1184</v>
      </c>
      <c r="N44" s="869" t="s">
        <v>328</v>
      </c>
      <c r="O44" s="923">
        <v>1003.481</v>
      </c>
      <c r="P44" s="923">
        <v>982.7632000000001</v>
      </c>
      <c r="Q44" s="923">
        <v>982.7632000000001</v>
      </c>
      <c r="R44" s="923">
        <v>994.31600000000003</v>
      </c>
      <c r="S44" s="923">
        <v>958.24599999999998</v>
      </c>
      <c r="T44" s="923">
        <v>958.24599999999998</v>
      </c>
      <c r="U44" s="923">
        <v>958.24599999999998</v>
      </c>
      <c r="V44" s="923">
        <v>958.24599999999998</v>
      </c>
      <c r="W44" s="923">
        <v>958.24599999999998</v>
      </c>
      <c r="X44" s="923">
        <v>0</v>
      </c>
      <c r="Y44" s="923">
        <v>0</v>
      </c>
      <c r="Z44" s="923">
        <v>0</v>
      </c>
      <c r="AA44" s="923">
        <v>0</v>
      </c>
      <c r="AB44" s="923">
        <v>0</v>
      </c>
      <c r="AC44" s="923">
        <v>958.24599999999998</v>
      </c>
      <c r="AD44" s="923">
        <v>958.24599999999998</v>
      </c>
      <c r="AE44" s="923">
        <v>958.24599999999998</v>
      </c>
      <c r="AF44" s="923">
        <v>958.24599999999998</v>
      </c>
      <c r="AG44" s="923">
        <v>958.24599999999998</v>
      </c>
      <c r="AH44" s="923">
        <v>0</v>
      </c>
      <c r="AI44" s="923">
        <v>0</v>
      </c>
      <c r="AJ44" s="923">
        <v>0</v>
      </c>
      <c r="AK44" s="923">
        <v>0</v>
      </c>
      <c r="AL44" s="923">
        <v>0</v>
      </c>
      <c r="AM44" s="924" t="s">
        <v>4190</v>
      </c>
    </row>
    <row r="45" spans="1:39">
      <c r="A45" s="912" t="s">
        <v>102</v>
      </c>
      <c r="B45" s="901"/>
      <c r="C45" s="901"/>
      <c r="D45" s="901"/>
      <c r="E45" s="901"/>
      <c r="F45" s="901"/>
      <c r="G45" s="901"/>
      <c r="H45" s="901"/>
      <c r="I45" s="901"/>
      <c r="J45" s="901"/>
      <c r="K45" s="901"/>
      <c r="L45" s="914" t="s">
        <v>1294</v>
      </c>
      <c r="M45" s="927" t="s">
        <v>348</v>
      </c>
      <c r="N45" s="869" t="s">
        <v>328</v>
      </c>
      <c r="O45" s="923">
        <v>71.302000000000007</v>
      </c>
      <c r="P45" s="923">
        <v>62.367999999999995</v>
      </c>
      <c r="Q45" s="923">
        <v>62.367999999999995</v>
      </c>
      <c r="R45" s="923">
        <v>69.694999999999993</v>
      </c>
      <c r="S45" s="923">
        <v>61.784999999999997</v>
      </c>
      <c r="T45" s="923">
        <v>61.784999999999997</v>
      </c>
      <c r="U45" s="923">
        <v>61.784999999999997</v>
      </c>
      <c r="V45" s="923">
        <v>61.784999999999997</v>
      </c>
      <c r="W45" s="923">
        <v>61.784999999999997</v>
      </c>
      <c r="X45" s="923">
        <v>0</v>
      </c>
      <c r="Y45" s="923">
        <v>0</v>
      </c>
      <c r="Z45" s="923">
        <v>0</v>
      </c>
      <c r="AA45" s="923">
        <v>0</v>
      </c>
      <c r="AB45" s="923">
        <v>0</v>
      </c>
      <c r="AC45" s="923">
        <v>61.784999999999997</v>
      </c>
      <c r="AD45" s="923">
        <v>61.784999999999997</v>
      </c>
      <c r="AE45" s="923">
        <v>61.784999999999997</v>
      </c>
      <c r="AF45" s="923">
        <v>61.784999999999997</v>
      </c>
      <c r="AG45" s="923">
        <v>61.784999999999997</v>
      </c>
      <c r="AH45" s="923">
        <v>0</v>
      </c>
      <c r="AI45" s="923">
        <v>0</v>
      </c>
      <c r="AJ45" s="923">
        <v>0</v>
      </c>
      <c r="AK45" s="923">
        <v>0</v>
      </c>
      <c r="AL45" s="923">
        <v>0</v>
      </c>
      <c r="AM45" s="898"/>
    </row>
    <row r="46" spans="1:39">
      <c r="A46" s="912" t="s">
        <v>102</v>
      </c>
      <c r="B46" s="901"/>
      <c r="C46" s="901"/>
      <c r="D46" s="901"/>
      <c r="E46" s="901"/>
      <c r="F46" s="901"/>
      <c r="G46" s="901"/>
      <c r="H46" s="901"/>
      <c r="I46" s="901"/>
      <c r="J46" s="901"/>
      <c r="K46" s="901"/>
      <c r="L46" s="914" t="s">
        <v>1295</v>
      </c>
      <c r="M46" s="928" t="s">
        <v>346</v>
      </c>
      <c r="N46" s="869" t="s">
        <v>328</v>
      </c>
      <c r="O46" s="897">
        <v>50.7</v>
      </c>
      <c r="P46" s="897">
        <v>44.622999999999998</v>
      </c>
      <c r="Q46" s="897">
        <v>44.622999999999998</v>
      </c>
      <c r="R46" s="897">
        <v>58.113</v>
      </c>
      <c r="S46" s="897">
        <v>42.437999999999995</v>
      </c>
      <c r="T46" s="897">
        <v>42.437999999999995</v>
      </c>
      <c r="U46" s="897">
        <v>42.437999999999995</v>
      </c>
      <c r="V46" s="897">
        <v>42.437999999999995</v>
      </c>
      <c r="W46" s="897">
        <v>42.437999999999995</v>
      </c>
      <c r="X46" s="897"/>
      <c r="Y46" s="897"/>
      <c r="Z46" s="897"/>
      <c r="AA46" s="897"/>
      <c r="AB46" s="897"/>
      <c r="AC46" s="897">
        <v>42.437999999999995</v>
      </c>
      <c r="AD46" s="897">
        <v>42.437999999999995</v>
      </c>
      <c r="AE46" s="897">
        <v>42.437999999999995</v>
      </c>
      <c r="AF46" s="897">
        <v>42.437999999999995</v>
      </c>
      <c r="AG46" s="897">
        <v>42.437999999999995</v>
      </c>
      <c r="AH46" s="897"/>
      <c r="AI46" s="897"/>
      <c r="AJ46" s="897"/>
      <c r="AK46" s="897"/>
      <c r="AL46" s="897"/>
      <c r="AM46" s="898"/>
    </row>
    <row r="47" spans="1:39">
      <c r="A47" s="912" t="s">
        <v>102</v>
      </c>
      <c r="B47" s="901"/>
      <c r="C47" s="901"/>
      <c r="D47" s="901"/>
      <c r="E47" s="901"/>
      <c r="F47" s="901"/>
      <c r="G47" s="901"/>
      <c r="H47" s="901"/>
      <c r="I47" s="901"/>
      <c r="J47" s="901"/>
      <c r="K47" s="901"/>
      <c r="L47" s="914" t="s">
        <v>1296</v>
      </c>
      <c r="M47" s="928" t="s">
        <v>347</v>
      </c>
      <c r="N47" s="869" t="s">
        <v>328</v>
      </c>
      <c r="O47" s="897">
        <v>20.602</v>
      </c>
      <c r="P47" s="897">
        <v>17.745000000000001</v>
      </c>
      <c r="Q47" s="897">
        <v>17.745000000000001</v>
      </c>
      <c r="R47" s="897">
        <v>11.582000000000001</v>
      </c>
      <c r="S47" s="897">
        <v>19.347000000000001</v>
      </c>
      <c r="T47" s="897">
        <v>19.347000000000001</v>
      </c>
      <c r="U47" s="897">
        <v>19.347000000000001</v>
      </c>
      <c r="V47" s="897">
        <v>19.347000000000001</v>
      </c>
      <c r="W47" s="897">
        <v>19.347000000000001</v>
      </c>
      <c r="X47" s="897"/>
      <c r="Y47" s="897"/>
      <c r="Z47" s="897"/>
      <c r="AA47" s="897"/>
      <c r="AB47" s="897"/>
      <c r="AC47" s="897">
        <v>19.347000000000001</v>
      </c>
      <c r="AD47" s="897">
        <v>19.347000000000001</v>
      </c>
      <c r="AE47" s="897">
        <v>19.347000000000001</v>
      </c>
      <c r="AF47" s="897">
        <v>19.347000000000001</v>
      </c>
      <c r="AG47" s="897">
        <v>19.347000000000001</v>
      </c>
      <c r="AH47" s="897"/>
      <c r="AI47" s="897"/>
      <c r="AJ47" s="897"/>
      <c r="AK47" s="897"/>
      <c r="AL47" s="897"/>
      <c r="AM47" s="898"/>
    </row>
    <row r="48" spans="1:39">
      <c r="A48" s="912" t="s">
        <v>102</v>
      </c>
      <c r="B48" s="901" t="s">
        <v>1161</v>
      </c>
      <c r="C48" s="901"/>
      <c r="D48" s="901"/>
      <c r="E48" s="901"/>
      <c r="F48" s="901"/>
      <c r="G48" s="901"/>
      <c r="H48" s="901"/>
      <c r="I48" s="901"/>
      <c r="J48" s="901"/>
      <c r="K48" s="901"/>
      <c r="L48" s="914" t="s">
        <v>1297</v>
      </c>
      <c r="M48" s="927" t="s">
        <v>349</v>
      </c>
      <c r="N48" s="869" t="s">
        <v>328</v>
      </c>
      <c r="O48" s="923">
        <v>555.01900000000001</v>
      </c>
      <c r="P48" s="923">
        <v>572.25400000000002</v>
      </c>
      <c r="Q48" s="923">
        <v>572.25400000000002</v>
      </c>
      <c r="R48" s="923">
        <v>585.63099999999997</v>
      </c>
      <c r="S48" s="923">
        <v>567.85300000000007</v>
      </c>
      <c r="T48" s="923">
        <v>567.85300000000007</v>
      </c>
      <c r="U48" s="923">
        <v>567.85300000000007</v>
      </c>
      <c r="V48" s="923">
        <v>567.85300000000007</v>
      </c>
      <c r="W48" s="923">
        <v>567.85300000000007</v>
      </c>
      <c r="X48" s="923">
        <v>0</v>
      </c>
      <c r="Y48" s="923">
        <v>0</v>
      </c>
      <c r="Z48" s="923">
        <v>0</v>
      </c>
      <c r="AA48" s="923">
        <v>0</v>
      </c>
      <c r="AB48" s="923">
        <v>0</v>
      </c>
      <c r="AC48" s="923">
        <v>567.85300000000007</v>
      </c>
      <c r="AD48" s="923">
        <v>567.85300000000007</v>
      </c>
      <c r="AE48" s="923">
        <v>567.85300000000007</v>
      </c>
      <c r="AF48" s="923">
        <v>567.85300000000007</v>
      </c>
      <c r="AG48" s="923">
        <v>567.85300000000007</v>
      </c>
      <c r="AH48" s="923">
        <v>0</v>
      </c>
      <c r="AI48" s="923">
        <v>0</v>
      </c>
      <c r="AJ48" s="923">
        <v>0</v>
      </c>
      <c r="AK48" s="923">
        <v>0</v>
      </c>
      <c r="AL48" s="923">
        <v>0</v>
      </c>
      <c r="AM48" s="898"/>
    </row>
    <row r="49" spans="1:39">
      <c r="A49" s="912" t="s">
        <v>102</v>
      </c>
      <c r="B49" s="901"/>
      <c r="C49" s="901"/>
      <c r="D49" s="901"/>
      <c r="E49" s="901"/>
      <c r="F49" s="901"/>
      <c r="G49" s="901"/>
      <c r="H49" s="901"/>
      <c r="I49" s="901"/>
      <c r="J49" s="901"/>
      <c r="K49" s="901"/>
      <c r="L49" s="914" t="s">
        <v>1298</v>
      </c>
      <c r="M49" s="928" t="s">
        <v>346</v>
      </c>
      <c r="N49" s="869" t="s">
        <v>328</v>
      </c>
      <c r="O49" s="897">
        <v>279.49299999999999</v>
      </c>
      <c r="P49" s="897">
        <v>342.07100000000003</v>
      </c>
      <c r="Q49" s="897">
        <v>342.07100000000003</v>
      </c>
      <c r="R49" s="897">
        <v>378.32499999999999</v>
      </c>
      <c r="S49" s="897">
        <v>333.98200000000003</v>
      </c>
      <c r="T49" s="897">
        <v>333.98200000000003</v>
      </c>
      <c r="U49" s="897">
        <v>333.98200000000003</v>
      </c>
      <c r="V49" s="897">
        <v>333.98200000000003</v>
      </c>
      <c r="W49" s="897">
        <v>333.98200000000003</v>
      </c>
      <c r="X49" s="897"/>
      <c r="Y49" s="897"/>
      <c r="Z49" s="897"/>
      <c r="AA49" s="897"/>
      <c r="AB49" s="897"/>
      <c r="AC49" s="897">
        <v>333.98200000000003</v>
      </c>
      <c r="AD49" s="897">
        <v>333.98200000000003</v>
      </c>
      <c r="AE49" s="897">
        <v>333.98200000000003</v>
      </c>
      <c r="AF49" s="897">
        <v>333.98200000000003</v>
      </c>
      <c r="AG49" s="897">
        <v>333.98200000000003</v>
      </c>
      <c r="AH49" s="897"/>
      <c r="AI49" s="897"/>
      <c r="AJ49" s="897"/>
      <c r="AK49" s="897"/>
      <c r="AL49" s="897"/>
      <c r="AM49" s="898"/>
    </row>
    <row r="50" spans="1:39">
      <c r="A50" s="912" t="s">
        <v>102</v>
      </c>
      <c r="B50" s="901"/>
      <c r="C50" s="901"/>
      <c r="D50" s="901"/>
      <c r="E50" s="901"/>
      <c r="F50" s="901"/>
      <c r="G50" s="901"/>
      <c r="H50" s="901"/>
      <c r="I50" s="901"/>
      <c r="J50" s="901"/>
      <c r="K50" s="901"/>
      <c r="L50" s="914" t="s">
        <v>1299</v>
      </c>
      <c r="M50" s="928" t="s">
        <v>347</v>
      </c>
      <c r="N50" s="869" t="s">
        <v>328</v>
      </c>
      <c r="O50" s="897">
        <v>275.52600000000001</v>
      </c>
      <c r="P50" s="897">
        <v>230.18299999999999</v>
      </c>
      <c r="Q50" s="897">
        <v>230.18299999999999</v>
      </c>
      <c r="R50" s="897">
        <v>207.30600000000001</v>
      </c>
      <c r="S50" s="897">
        <v>233.87100000000001</v>
      </c>
      <c r="T50" s="897">
        <v>233.87100000000001</v>
      </c>
      <c r="U50" s="897">
        <v>233.87100000000001</v>
      </c>
      <c r="V50" s="897">
        <v>233.87100000000001</v>
      </c>
      <c r="W50" s="897">
        <v>233.87100000000001</v>
      </c>
      <c r="X50" s="897"/>
      <c r="Y50" s="897"/>
      <c r="Z50" s="897"/>
      <c r="AA50" s="897"/>
      <c r="AB50" s="897"/>
      <c r="AC50" s="897">
        <v>233.87100000000001</v>
      </c>
      <c r="AD50" s="897">
        <v>233.87100000000001</v>
      </c>
      <c r="AE50" s="897">
        <v>233.87100000000001</v>
      </c>
      <c r="AF50" s="897">
        <v>233.87100000000001</v>
      </c>
      <c r="AG50" s="897">
        <v>233.87100000000001</v>
      </c>
      <c r="AH50" s="897"/>
      <c r="AI50" s="897"/>
      <c r="AJ50" s="897"/>
      <c r="AK50" s="897"/>
      <c r="AL50" s="897"/>
      <c r="AM50" s="898"/>
    </row>
    <row r="51" spans="1:39">
      <c r="A51" s="912" t="s">
        <v>102</v>
      </c>
      <c r="B51" s="901"/>
      <c r="C51" s="901"/>
      <c r="D51" s="901"/>
      <c r="E51" s="901"/>
      <c r="F51" s="901"/>
      <c r="G51" s="901"/>
      <c r="H51" s="901"/>
      <c r="I51" s="901"/>
      <c r="J51" s="901"/>
      <c r="K51" s="901"/>
      <c r="L51" s="914" t="s">
        <v>1300</v>
      </c>
      <c r="M51" s="927" t="s">
        <v>350</v>
      </c>
      <c r="N51" s="869" t="s">
        <v>328</v>
      </c>
      <c r="O51" s="923">
        <v>377.15999999999997</v>
      </c>
      <c r="P51" s="923">
        <v>348.14120000000003</v>
      </c>
      <c r="Q51" s="923">
        <v>348.14120000000003</v>
      </c>
      <c r="R51" s="923">
        <v>338.99</v>
      </c>
      <c r="S51" s="923">
        <v>328.60799999999995</v>
      </c>
      <c r="T51" s="923">
        <v>328.60799999999995</v>
      </c>
      <c r="U51" s="923">
        <v>328.60799999999995</v>
      </c>
      <c r="V51" s="923">
        <v>328.60799999999995</v>
      </c>
      <c r="W51" s="923">
        <v>328.60799999999995</v>
      </c>
      <c r="X51" s="923">
        <v>0</v>
      </c>
      <c r="Y51" s="923">
        <v>0</v>
      </c>
      <c r="Z51" s="923">
        <v>0</v>
      </c>
      <c r="AA51" s="923">
        <v>0</v>
      </c>
      <c r="AB51" s="923">
        <v>0</v>
      </c>
      <c r="AC51" s="923">
        <v>328.60799999999995</v>
      </c>
      <c r="AD51" s="923">
        <v>328.60799999999995</v>
      </c>
      <c r="AE51" s="923">
        <v>328.60799999999995</v>
      </c>
      <c r="AF51" s="923">
        <v>328.60799999999995</v>
      </c>
      <c r="AG51" s="923">
        <v>328.60799999999995</v>
      </c>
      <c r="AH51" s="923">
        <v>0</v>
      </c>
      <c r="AI51" s="923">
        <v>0</v>
      </c>
      <c r="AJ51" s="923">
        <v>0</v>
      </c>
      <c r="AK51" s="923">
        <v>0</v>
      </c>
      <c r="AL51" s="923">
        <v>0</v>
      </c>
      <c r="AM51" s="898"/>
    </row>
    <row r="52" spans="1:39">
      <c r="A52" s="912" t="s">
        <v>102</v>
      </c>
      <c r="B52" s="901"/>
      <c r="C52" s="901"/>
      <c r="D52" s="901"/>
      <c r="E52" s="901"/>
      <c r="F52" s="901"/>
      <c r="G52" s="901"/>
      <c r="H52" s="901"/>
      <c r="I52" s="901"/>
      <c r="J52" s="901"/>
      <c r="K52" s="901"/>
      <c r="L52" s="914" t="s">
        <v>1301</v>
      </c>
      <c r="M52" s="928" t="s">
        <v>346</v>
      </c>
      <c r="N52" s="869" t="s">
        <v>328</v>
      </c>
      <c r="O52" s="897">
        <v>103.85</v>
      </c>
      <c r="P52" s="897">
        <v>114.68519999999999</v>
      </c>
      <c r="Q52" s="897">
        <v>114.68519999999999</v>
      </c>
      <c r="R52" s="897">
        <v>140.53899999999999</v>
      </c>
      <c r="S52" s="897">
        <v>140.541</v>
      </c>
      <c r="T52" s="897">
        <v>140.541</v>
      </c>
      <c r="U52" s="897">
        <v>140.541</v>
      </c>
      <c r="V52" s="897">
        <v>140.541</v>
      </c>
      <c r="W52" s="897">
        <v>140.541</v>
      </c>
      <c r="X52" s="897"/>
      <c r="Y52" s="897"/>
      <c r="Z52" s="897"/>
      <c r="AA52" s="897"/>
      <c r="AB52" s="897"/>
      <c r="AC52" s="897">
        <v>140.541</v>
      </c>
      <c r="AD52" s="897">
        <v>140.541</v>
      </c>
      <c r="AE52" s="897">
        <v>140.541</v>
      </c>
      <c r="AF52" s="897">
        <v>140.541</v>
      </c>
      <c r="AG52" s="897">
        <v>140.541</v>
      </c>
      <c r="AH52" s="897"/>
      <c r="AI52" s="897"/>
      <c r="AJ52" s="897"/>
      <c r="AK52" s="897"/>
      <c r="AL52" s="897"/>
      <c r="AM52" s="898"/>
    </row>
    <row r="53" spans="1:39">
      <c r="A53" s="912" t="s">
        <v>102</v>
      </c>
      <c r="B53" s="901"/>
      <c r="C53" s="901"/>
      <c r="D53" s="901"/>
      <c r="E53" s="901"/>
      <c r="F53" s="901"/>
      <c r="G53" s="901"/>
      <c r="H53" s="901"/>
      <c r="I53" s="901"/>
      <c r="J53" s="901"/>
      <c r="K53" s="901"/>
      <c r="L53" s="914" t="s">
        <v>1302</v>
      </c>
      <c r="M53" s="928" t="s">
        <v>347</v>
      </c>
      <c r="N53" s="869" t="s">
        <v>328</v>
      </c>
      <c r="O53" s="897">
        <v>273.31</v>
      </c>
      <c r="P53" s="897">
        <v>233.45600000000002</v>
      </c>
      <c r="Q53" s="897">
        <v>233.45600000000002</v>
      </c>
      <c r="R53" s="897">
        <v>198.45100000000002</v>
      </c>
      <c r="S53" s="897">
        <v>188.06699999999998</v>
      </c>
      <c r="T53" s="897">
        <v>188.06699999999998</v>
      </c>
      <c r="U53" s="897">
        <v>188.06699999999998</v>
      </c>
      <c r="V53" s="897">
        <v>188.06699999999998</v>
      </c>
      <c r="W53" s="897">
        <v>188.06699999999998</v>
      </c>
      <c r="X53" s="897"/>
      <c r="Y53" s="897"/>
      <c r="Z53" s="897"/>
      <c r="AA53" s="897"/>
      <c r="AB53" s="897"/>
      <c r="AC53" s="897">
        <v>188.06699999999998</v>
      </c>
      <c r="AD53" s="897">
        <v>188.06699999999998</v>
      </c>
      <c r="AE53" s="897">
        <v>188.06699999999998</v>
      </c>
      <c r="AF53" s="897">
        <v>188.06699999999998</v>
      </c>
      <c r="AG53" s="897">
        <v>188.06699999999998</v>
      </c>
      <c r="AH53" s="897"/>
      <c r="AI53" s="897"/>
      <c r="AJ53" s="897"/>
      <c r="AK53" s="897"/>
      <c r="AL53" s="897"/>
      <c r="AM53" s="919"/>
    </row>
    <row r="54" spans="1:39" ht="22.5">
      <c r="A54" s="912" t="s">
        <v>102</v>
      </c>
      <c r="B54" s="901"/>
      <c r="C54" s="901"/>
      <c r="D54" s="901"/>
      <c r="E54" s="901"/>
      <c r="F54" s="901"/>
      <c r="G54" s="901"/>
      <c r="H54" s="901"/>
      <c r="I54" s="901"/>
      <c r="J54" s="901"/>
      <c r="K54" s="901"/>
      <c r="L54" s="914" t="s">
        <v>1303</v>
      </c>
      <c r="M54" s="929" t="s">
        <v>1146</v>
      </c>
      <c r="N54" s="869" t="s">
        <v>328</v>
      </c>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19"/>
    </row>
    <row r="55" spans="1:39" s="90" customFormat="1">
      <c r="A55" s="871"/>
      <c r="B55" s="871"/>
      <c r="C55" s="871"/>
      <c r="D55" s="871"/>
      <c r="E55" s="871"/>
      <c r="F55" s="871"/>
      <c r="G55" s="902" t="b">
        <v>1</v>
      </c>
      <c r="H55" s="871"/>
      <c r="I55" s="871"/>
      <c r="J55" s="871"/>
      <c r="K55" s="871"/>
      <c r="L55" s="930"/>
      <c r="M55" s="930"/>
      <c r="N55" s="930"/>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2"/>
    </row>
    <row r="56" spans="1:39" s="89" customFormat="1" ht="15" hidden="1" customHeight="1">
      <c r="A56" s="902"/>
      <c r="B56" s="902"/>
      <c r="C56" s="902"/>
      <c r="D56" s="902"/>
      <c r="E56" s="902"/>
      <c r="F56" s="902"/>
      <c r="G56" s="902" t="b">
        <v>0</v>
      </c>
      <c r="H56" s="902"/>
      <c r="I56" s="902"/>
      <c r="J56" s="902"/>
      <c r="K56" s="902"/>
      <c r="L56" s="903" t="s">
        <v>1283</v>
      </c>
      <c r="M56" s="93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row>
    <row r="57" spans="1:39" s="90" customFormat="1" ht="15" hidden="1" customHeight="1">
      <c r="A57" s="871"/>
      <c r="B57" s="871"/>
      <c r="C57" s="871"/>
      <c r="D57" s="871"/>
      <c r="E57" s="871"/>
      <c r="F57" s="871"/>
      <c r="G57" s="902" t="b">
        <v>0</v>
      </c>
      <c r="H57" s="871"/>
      <c r="I57" s="871"/>
      <c r="J57" s="871"/>
      <c r="K57" s="871"/>
      <c r="L57" s="934" t="s">
        <v>16</v>
      </c>
      <c r="M57" s="935" t="s">
        <v>121</v>
      </c>
      <c r="N57" s="936" t="s">
        <v>143</v>
      </c>
      <c r="O57" s="906" t="s">
        <v>4295</v>
      </c>
      <c r="P57" s="906" t="s">
        <v>4295</v>
      </c>
      <c r="Q57" s="906" t="s">
        <v>4295</v>
      </c>
      <c r="R57" s="907" t="s">
        <v>4296</v>
      </c>
      <c r="S57" s="908" t="s">
        <v>4297</v>
      </c>
      <c r="T57" s="908" t="s">
        <v>4326</v>
      </c>
      <c r="U57" s="908" t="s">
        <v>4327</v>
      </c>
      <c r="V57" s="908" t="s">
        <v>4328</v>
      </c>
      <c r="W57" s="908" t="s">
        <v>4329</v>
      </c>
      <c r="X57" s="908" t="s">
        <v>4330</v>
      </c>
      <c r="Y57" s="908" t="s">
        <v>4331</v>
      </c>
      <c r="Z57" s="908" t="s">
        <v>4332</v>
      </c>
      <c r="AA57" s="908" t="s">
        <v>4333</v>
      </c>
      <c r="AB57" s="908" t="s">
        <v>4334</v>
      </c>
      <c r="AC57" s="908" t="s">
        <v>4297</v>
      </c>
      <c r="AD57" s="908" t="s">
        <v>4326</v>
      </c>
      <c r="AE57" s="908" t="s">
        <v>4327</v>
      </c>
      <c r="AF57" s="908" t="s">
        <v>4328</v>
      </c>
      <c r="AG57" s="908" t="s">
        <v>4329</v>
      </c>
      <c r="AH57" s="908" t="s">
        <v>4330</v>
      </c>
      <c r="AI57" s="908" t="s">
        <v>4331</v>
      </c>
      <c r="AJ57" s="908" t="s">
        <v>4332</v>
      </c>
      <c r="AK57" s="908" t="s">
        <v>4333</v>
      </c>
      <c r="AL57" s="908" t="s">
        <v>4334</v>
      </c>
      <c r="AM57" s="909" t="s">
        <v>322</v>
      </c>
    </row>
    <row r="58" spans="1:39" s="90" customFormat="1" ht="69.95" hidden="1" customHeight="1">
      <c r="A58" s="871"/>
      <c r="B58" s="871"/>
      <c r="C58" s="871"/>
      <c r="D58" s="871"/>
      <c r="E58" s="871"/>
      <c r="F58" s="871"/>
      <c r="G58" s="902" t="b">
        <v>0</v>
      </c>
      <c r="H58" s="871"/>
      <c r="I58" s="871"/>
      <c r="J58" s="871"/>
      <c r="K58" s="871"/>
      <c r="L58" s="934"/>
      <c r="M58" s="935"/>
      <c r="N58" s="936"/>
      <c r="O58" s="908" t="s">
        <v>285</v>
      </c>
      <c r="P58" s="908" t="s">
        <v>323</v>
      </c>
      <c r="Q58" s="908" t="s">
        <v>303</v>
      </c>
      <c r="R58" s="908" t="s">
        <v>285</v>
      </c>
      <c r="S58" s="911" t="s">
        <v>286</v>
      </c>
      <c r="T58" s="911" t="s">
        <v>286</v>
      </c>
      <c r="U58" s="911" t="s">
        <v>286</v>
      </c>
      <c r="V58" s="911" t="s">
        <v>286</v>
      </c>
      <c r="W58" s="911" t="s">
        <v>286</v>
      </c>
      <c r="X58" s="911" t="s">
        <v>286</v>
      </c>
      <c r="Y58" s="911" t="s">
        <v>286</v>
      </c>
      <c r="Z58" s="911" t="s">
        <v>286</v>
      </c>
      <c r="AA58" s="911" t="s">
        <v>286</v>
      </c>
      <c r="AB58" s="911" t="s">
        <v>286</v>
      </c>
      <c r="AC58" s="911" t="s">
        <v>285</v>
      </c>
      <c r="AD58" s="911" t="s">
        <v>285</v>
      </c>
      <c r="AE58" s="911" t="s">
        <v>285</v>
      </c>
      <c r="AF58" s="911" t="s">
        <v>285</v>
      </c>
      <c r="AG58" s="911" t="s">
        <v>285</v>
      </c>
      <c r="AH58" s="911" t="s">
        <v>285</v>
      </c>
      <c r="AI58" s="911" t="s">
        <v>285</v>
      </c>
      <c r="AJ58" s="911" t="s">
        <v>285</v>
      </c>
      <c r="AK58" s="911" t="s">
        <v>285</v>
      </c>
      <c r="AL58" s="911" t="s">
        <v>285</v>
      </c>
      <c r="AM58" s="909"/>
    </row>
    <row r="59" spans="1:39" ht="15" hidden="1" customHeight="1">
      <c r="A59" s="901"/>
      <c r="B59" s="901"/>
      <c r="C59" s="901"/>
      <c r="D59" s="901"/>
      <c r="E59" s="901"/>
      <c r="F59" s="901"/>
      <c r="G59" s="902" t="b">
        <v>0</v>
      </c>
      <c r="H59" s="901"/>
      <c r="I59" s="901"/>
      <c r="J59" s="901"/>
      <c r="K59" s="901"/>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row>
    <row r="60" spans="1:39" s="89" customFormat="1" ht="15" customHeight="1">
      <c r="A60" s="902"/>
      <c r="B60" s="902"/>
      <c r="C60" s="902"/>
      <c r="D60" s="902"/>
      <c r="E60" s="902"/>
      <c r="F60" s="902"/>
      <c r="G60" s="902" t="b">
        <v>1</v>
      </c>
      <c r="H60" s="902"/>
      <c r="I60" s="902"/>
      <c r="J60" s="902"/>
      <c r="K60" s="902"/>
      <c r="L60" s="903" t="s">
        <v>1284</v>
      </c>
      <c r="M60" s="903"/>
      <c r="N60" s="903"/>
      <c r="O60" s="903"/>
      <c r="P60" s="903"/>
      <c r="Q60" s="903"/>
      <c r="R60" s="903"/>
      <c r="S60" s="903"/>
      <c r="T60" s="903"/>
      <c r="U60" s="903"/>
      <c r="V60" s="903"/>
      <c r="W60" s="903"/>
      <c r="X60" s="903"/>
      <c r="Y60" s="903"/>
      <c r="Z60" s="903"/>
      <c r="AA60" s="903"/>
      <c r="AB60" s="903"/>
      <c r="AC60" s="903"/>
      <c r="AD60" s="903"/>
      <c r="AE60" s="903"/>
      <c r="AF60" s="903"/>
      <c r="AG60" s="903"/>
      <c r="AH60" s="903"/>
      <c r="AI60" s="903"/>
      <c r="AJ60" s="903"/>
      <c r="AK60" s="903"/>
      <c r="AL60" s="903"/>
      <c r="AM60" s="903"/>
    </row>
    <row r="61" spans="1:39" s="90" customFormat="1" ht="15" customHeight="1">
      <c r="A61" s="871"/>
      <c r="B61" s="871"/>
      <c r="C61" s="871"/>
      <c r="D61" s="871"/>
      <c r="E61" s="871"/>
      <c r="F61" s="871"/>
      <c r="G61" s="902" t="b">
        <v>1</v>
      </c>
      <c r="H61" s="871"/>
      <c r="I61" s="871"/>
      <c r="J61" s="871"/>
      <c r="K61" s="871"/>
      <c r="L61" s="904" t="s">
        <v>16</v>
      </c>
      <c r="M61" s="905" t="s">
        <v>121</v>
      </c>
      <c r="N61" s="868" t="s">
        <v>143</v>
      </c>
      <c r="O61" s="906" t="s">
        <v>4295</v>
      </c>
      <c r="P61" s="906" t="s">
        <v>4295</v>
      </c>
      <c r="Q61" s="906" t="s">
        <v>4295</v>
      </c>
      <c r="R61" s="907" t="s">
        <v>4296</v>
      </c>
      <c r="S61" s="908" t="s">
        <v>4297</v>
      </c>
      <c r="T61" s="908" t="s">
        <v>4326</v>
      </c>
      <c r="U61" s="908" t="s">
        <v>4327</v>
      </c>
      <c r="V61" s="908" t="s">
        <v>4328</v>
      </c>
      <c r="W61" s="908" t="s">
        <v>4329</v>
      </c>
      <c r="X61" s="908" t="s">
        <v>4330</v>
      </c>
      <c r="Y61" s="908" t="s">
        <v>4331</v>
      </c>
      <c r="Z61" s="908" t="s">
        <v>4332</v>
      </c>
      <c r="AA61" s="908" t="s">
        <v>4333</v>
      </c>
      <c r="AB61" s="908" t="s">
        <v>4334</v>
      </c>
      <c r="AC61" s="908" t="s">
        <v>4297</v>
      </c>
      <c r="AD61" s="908" t="s">
        <v>4326</v>
      </c>
      <c r="AE61" s="908" t="s">
        <v>4327</v>
      </c>
      <c r="AF61" s="908" t="s">
        <v>4328</v>
      </c>
      <c r="AG61" s="908" t="s">
        <v>4329</v>
      </c>
      <c r="AH61" s="908" t="s">
        <v>4330</v>
      </c>
      <c r="AI61" s="908" t="s">
        <v>4331</v>
      </c>
      <c r="AJ61" s="908" t="s">
        <v>4332</v>
      </c>
      <c r="AK61" s="908" t="s">
        <v>4333</v>
      </c>
      <c r="AL61" s="908" t="s">
        <v>4334</v>
      </c>
      <c r="AM61" s="909" t="s">
        <v>322</v>
      </c>
    </row>
    <row r="62" spans="1:39" s="90" customFormat="1" ht="69.95" hidden="1" customHeight="1">
      <c r="A62" s="871"/>
      <c r="B62" s="871"/>
      <c r="C62" s="871"/>
      <c r="D62" s="871"/>
      <c r="E62" s="871"/>
      <c r="F62" s="871"/>
      <c r="G62" s="902" t="b">
        <v>1</v>
      </c>
      <c r="H62" s="871"/>
      <c r="I62" s="871"/>
      <c r="J62" s="871"/>
      <c r="K62" s="871"/>
      <c r="L62" s="904"/>
      <c r="M62" s="910"/>
      <c r="N62" s="868"/>
      <c r="O62" s="908" t="s">
        <v>285</v>
      </c>
      <c r="P62" s="908" t="s">
        <v>323</v>
      </c>
      <c r="Q62" s="908" t="s">
        <v>303</v>
      </c>
      <c r="R62" s="908" t="s">
        <v>285</v>
      </c>
      <c r="S62" s="911" t="s">
        <v>286</v>
      </c>
      <c r="T62" s="911" t="s">
        <v>286</v>
      </c>
      <c r="U62" s="911" t="s">
        <v>286</v>
      </c>
      <c r="V62" s="911" t="s">
        <v>286</v>
      </c>
      <c r="W62" s="911" t="s">
        <v>286</v>
      </c>
      <c r="X62" s="911" t="s">
        <v>286</v>
      </c>
      <c r="Y62" s="911" t="s">
        <v>286</v>
      </c>
      <c r="Z62" s="911" t="s">
        <v>286</v>
      </c>
      <c r="AA62" s="911" t="s">
        <v>286</v>
      </c>
      <c r="AB62" s="911" t="s">
        <v>286</v>
      </c>
      <c r="AC62" s="911" t="s">
        <v>285</v>
      </c>
      <c r="AD62" s="911" t="s">
        <v>285</v>
      </c>
      <c r="AE62" s="911" t="s">
        <v>285</v>
      </c>
      <c r="AF62" s="911" t="s">
        <v>285</v>
      </c>
      <c r="AG62" s="911" t="s">
        <v>285</v>
      </c>
      <c r="AH62" s="911" t="s">
        <v>285</v>
      </c>
      <c r="AI62" s="911" t="s">
        <v>285</v>
      </c>
      <c r="AJ62" s="911" t="s">
        <v>285</v>
      </c>
      <c r="AK62" s="911" t="s">
        <v>285</v>
      </c>
      <c r="AL62" s="911" t="s">
        <v>285</v>
      </c>
      <c r="AM62" s="909"/>
    </row>
    <row r="63" spans="1:39" hidden="1">
      <c r="A63" s="912" t="s">
        <v>18</v>
      </c>
      <c r="B63" s="901"/>
      <c r="C63" s="901"/>
      <c r="D63" s="901"/>
      <c r="E63" s="901"/>
      <c r="F63" s="901"/>
      <c r="G63" s="901"/>
      <c r="H63" s="901"/>
      <c r="I63" s="901"/>
      <c r="J63" s="901"/>
      <c r="K63" s="901"/>
      <c r="L63" s="826" t="s">
        <v>4290</v>
      </c>
      <c r="M63" s="808"/>
      <c r="N63" s="808"/>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808"/>
    </row>
    <row r="64" spans="1:39">
      <c r="A64" s="912" t="s">
        <v>18</v>
      </c>
      <c r="B64" s="901"/>
      <c r="C64" s="901"/>
      <c r="D64" s="901"/>
      <c r="E64" s="901"/>
      <c r="F64" s="901"/>
      <c r="G64" s="901"/>
      <c r="H64" s="901"/>
      <c r="I64" s="901"/>
      <c r="J64" s="901"/>
      <c r="K64" s="901"/>
      <c r="L64" s="938" t="s">
        <v>18</v>
      </c>
      <c r="M64" s="939" t="s">
        <v>354</v>
      </c>
      <c r="N64" s="940"/>
      <c r="O64" s="916" t="s">
        <v>1417</v>
      </c>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8"/>
      <c r="AM64" s="919"/>
    </row>
    <row r="65" spans="1:39">
      <c r="A65" s="912" t="s">
        <v>18</v>
      </c>
      <c r="B65" s="901"/>
      <c r="C65" s="901"/>
      <c r="D65" s="901"/>
      <c r="E65" s="901"/>
      <c r="F65" s="901"/>
      <c r="G65" s="901"/>
      <c r="H65" s="901"/>
      <c r="I65" s="901"/>
      <c r="J65" s="901"/>
      <c r="K65" s="901"/>
      <c r="L65" s="938" t="s">
        <v>102</v>
      </c>
      <c r="M65" s="941" t="s">
        <v>324</v>
      </c>
      <c r="N65" s="908" t="s">
        <v>325</v>
      </c>
      <c r="O65" s="921">
        <v>118.83333333333333</v>
      </c>
      <c r="P65" s="921">
        <v>118.83333333333333</v>
      </c>
      <c r="Q65" s="921">
        <v>118.83333333333333</v>
      </c>
      <c r="R65" s="921">
        <v>118.83333333333333</v>
      </c>
      <c r="S65" s="921">
        <v>118.83333333333333</v>
      </c>
      <c r="T65" s="921">
        <v>118.83333333333333</v>
      </c>
      <c r="U65" s="921">
        <v>118.83333333333333</v>
      </c>
      <c r="V65" s="921">
        <v>118.83333333333333</v>
      </c>
      <c r="W65" s="921">
        <v>118.83333333333333</v>
      </c>
      <c r="X65" s="921">
        <v>118.83333333333333</v>
      </c>
      <c r="Y65" s="921">
        <v>118.83333333333333</v>
      </c>
      <c r="Z65" s="921">
        <v>118.83333333333333</v>
      </c>
      <c r="AA65" s="921">
        <v>118.83333333333333</v>
      </c>
      <c r="AB65" s="921">
        <v>118.83333333333333</v>
      </c>
      <c r="AC65" s="921">
        <v>118.83333333333333</v>
      </c>
      <c r="AD65" s="921">
        <v>118.83333333333333</v>
      </c>
      <c r="AE65" s="921">
        <v>118.83333333333333</v>
      </c>
      <c r="AF65" s="921">
        <v>118.83333333333333</v>
      </c>
      <c r="AG65" s="921">
        <v>118.83333333333333</v>
      </c>
      <c r="AH65" s="921">
        <v>1040980</v>
      </c>
      <c r="AI65" s="921">
        <v>1040980</v>
      </c>
      <c r="AJ65" s="921">
        <v>1040980</v>
      </c>
      <c r="AK65" s="921">
        <v>1040980</v>
      </c>
      <c r="AL65" s="921">
        <v>1040980</v>
      </c>
      <c r="AM65" s="919"/>
    </row>
    <row r="66" spans="1:39">
      <c r="A66" s="912" t="s">
        <v>18</v>
      </c>
      <c r="B66" s="901"/>
      <c r="C66" s="901"/>
      <c r="D66" s="901"/>
      <c r="E66" s="901"/>
      <c r="F66" s="901"/>
      <c r="G66" s="901"/>
      <c r="H66" s="901"/>
      <c r="I66" s="901"/>
      <c r="J66" s="901"/>
      <c r="K66" s="901"/>
      <c r="L66" s="938" t="s">
        <v>103</v>
      </c>
      <c r="M66" s="941" t="s">
        <v>326</v>
      </c>
      <c r="N66" s="908" t="s">
        <v>325</v>
      </c>
      <c r="O66" s="921">
        <v>101.99771689497716</v>
      </c>
      <c r="P66" s="921">
        <v>98.041917808219182</v>
      </c>
      <c r="Q66" s="921">
        <v>98.041917808219182</v>
      </c>
      <c r="R66" s="921">
        <v>98.142465753424673</v>
      </c>
      <c r="S66" s="921">
        <v>94.440981735159795</v>
      </c>
      <c r="T66" s="921">
        <v>94.440981735159795</v>
      </c>
      <c r="U66" s="921">
        <v>94.440981735159795</v>
      </c>
      <c r="V66" s="921">
        <v>94.440981735159795</v>
      </c>
      <c r="W66" s="921">
        <v>94.440981735159795</v>
      </c>
      <c r="X66" s="921">
        <v>0</v>
      </c>
      <c r="Y66" s="921">
        <v>0</v>
      </c>
      <c r="Z66" s="921">
        <v>0</v>
      </c>
      <c r="AA66" s="921">
        <v>0</v>
      </c>
      <c r="AB66" s="921">
        <v>0</v>
      </c>
      <c r="AC66" s="921">
        <v>94.440981735159795</v>
      </c>
      <c r="AD66" s="921">
        <v>94.440981735159795</v>
      </c>
      <c r="AE66" s="921">
        <v>94.440981735159795</v>
      </c>
      <c r="AF66" s="921">
        <v>94.440981735159795</v>
      </c>
      <c r="AG66" s="921">
        <v>94.440981735159795</v>
      </c>
      <c r="AH66" s="921">
        <v>0</v>
      </c>
      <c r="AI66" s="921">
        <v>0</v>
      </c>
      <c r="AJ66" s="921">
        <v>0</v>
      </c>
      <c r="AK66" s="921">
        <v>0</v>
      </c>
      <c r="AL66" s="921">
        <v>0</v>
      </c>
      <c r="AM66" s="919"/>
    </row>
    <row r="67" spans="1:39">
      <c r="A67" s="912" t="s">
        <v>18</v>
      </c>
      <c r="B67" s="901"/>
      <c r="C67" s="901"/>
      <c r="D67" s="901"/>
      <c r="E67" s="901"/>
      <c r="F67" s="901"/>
      <c r="G67" s="901"/>
      <c r="H67" s="901"/>
      <c r="I67" s="901"/>
      <c r="J67" s="901"/>
      <c r="K67" s="901"/>
      <c r="L67" s="938" t="s">
        <v>104</v>
      </c>
      <c r="M67" s="939" t="s">
        <v>355</v>
      </c>
      <c r="N67" s="869" t="s">
        <v>328</v>
      </c>
      <c r="O67" s="942">
        <v>893.5</v>
      </c>
      <c r="P67" s="942">
        <v>858.84719999999993</v>
      </c>
      <c r="Q67" s="942">
        <v>858.84719999999993</v>
      </c>
      <c r="R67" s="942">
        <v>859.72800000000007</v>
      </c>
      <c r="S67" s="942">
        <v>827.30299999999988</v>
      </c>
      <c r="T67" s="942">
        <v>827.30299999999988</v>
      </c>
      <c r="U67" s="942">
        <v>827.30299999999988</v>
      </c>
      <c r="V67" s="942">
        <v>827.30299999999988</v>
      </c>
      <c r="W67" s="942">
        <v>827.30299999999988</v>
      </c>
      <c r="X67" s="942">
        <v>0</v>
      </c>
      <c r="Y67" s="942">
        <v>0</v>
      </c>
      <c r="Z67" s="942">
        <v>0</v>
      </c>
      <c r="AA67" s="942">
        <v>0</v>
      </c>
      <c r="AB67" s="942">
        <v>0</v>
      </c>
      <c r="AC67" s="942">
        <v>827.30299999999988</v>
      </c>
      <c r="AD67" s="942">
        <v>827.30299999999988</v>
      </c>
      <c r="AE67" s="942">
        <v>827.30299999999988</v>
      </c>
      <c r="AF67" s="942">
        <v>827.30299999999988</v>
      </c>
      <c r="AG67" s="942">
        <v>827.30299999999988</v>
      </c>
      <c r="AH67" s="942">
        <v>0</v>
      </c>
      <c r="AI67" s="942">
        <v>0</v>
      </c>
      <c r="AJ67" s="942">
        <v>0</v>
      </c>
      <c r="AK67" s="942">
        <v>0</v>
      </c>
      <c r="AL67" s="942">
        <v>0</v>
      </c>
      <c r="AM67" s="919" t="s">
        <v>4163</v>
      </c>
    </row>
    <row r="68" spans="1:39">
      <c r="A68" s="912" t="s">
        <v>18</v>
      </c>
      <c r="B68" s="901"/>
      <c r="C68" s="901"/>
      <c r="D68" s="901"/>
      <c r="E68" s="901"/>
      <c r="F68" s="901"/>
      <c r="G68" s="901"/>
      <c r="H68" s="901"/>
      <c r="I68" s="901"/>
      <c r="J68" s="901"/>
      <c r="K68" s="901"/>
      <c r="L68" s="938" t="s">
        <v>120</v>
      </c>
      <c r="M68" s="939" t="s">
        <v>356</v>
      </c>
      <c r="N68" s="869" t="s">
        <v>328</v>
      </c>
      <c r="O68" s="921"/>
      <c r="P68" s="921"/>
      <c r="Q68" s="921"/>
      <c r="R68" s="921"/>
      <c r="S68" s="921"/>
      <c r="T68" s="921"/>
      <c r="U68" s="921"/>
      <c r="V68" s="921"/>
      <c r="W68" s="921"/>
      <c r="X68" s="921"/>
      <c r="Y68" s="921"/>
      <c r="Z68" s="921"/>
      <c r="AA68" s="921"/>
      <c r="AB68" s="921"/>
      <c r="AC68" s="921"/>
      <c r="AD68" s="921"/>
      <c r="AE68" s="921"/>
      <c r="AF68" s="921"/>
      <c r="AG68" s="921"/>
      <c r="AH68" s="921"/>
      <c r="AI68" s="921"/>
      <c r="AJ68" s="921"/>
      <c r="AK68" s="921"/>
      <c r="AL68" s="921"/>
      <c r="AM68" s="919"/>
    </row>
    <row r="69" spans="1:39" ht="112.5">
      <c r="A69" s="912" t="s">
        <v>18</v>
      </c>
      <c r="B69" s="901" t="s">
        <v>1160</v>
      </c>
      <c r="C69" s="901"/>
      <c r="D69" s="901"/>
      <c r="E69" s="901"/>
      <c r="F69" s="901"/>
      <c r="G69" s="901"/>
      <c r="H69" s="901"/>
      <c r="I69" s="901"/>
      <c r="J69" s="901"/>
      <c r="K69" s="901"/>
      <c r="L69" s="938" t="s">
        <v>124</v>
      </c>
      <c r="M69" s="896" t="s">
        <v>357</v>
      </c>
      <c r="N69" s="869" t="s">
        <v>328</v>
      </c>
      <c r="O69" s="943">
        <v>893.5</v>
      </c>
      <c r="P69" s="943">
        <v>858.84719999999993</v>
      </c>
      <c r="Q69" s="943">
        <v>858.84719999999993</v>
      </c>
      <c r="R69" s="943">
        <v>859.72800000000007</v>
      </c>
      <c r="S69" s="943">
        <v>827.30299999999988</v>
      </c>
      <c r="T69" s="943">
        <v>827.30299999999988</v>
      </c>
      <c r="U69" s="943">
        <v>827.30299999999988</v>
      </c>
      <c r="V69" s="943">
        <v>827.30299999999988</v>
      </c>
      <c r="W69" s="943">
        <v>827.30299999999988</v>
      </c>
      <c r="X69" s="943">
        <v>0</v>
      </c>
      <c r="Y69" s="943">
        <v>0</v>
      </c>
      <c r="Z69" s="943">
        <v>0</v>
      </c>
      <c r="AA69" s="943">
        <v>0</v>
      </c>
      <c r="AB69" s="943">
        <v>0</v>
      </c>
      <c r="AC69" s="943">
        <v>827.30299999999988</v>
      </c>
      <c r="AD69" s="943">
        <v>827.30299999999988</v>
      </c>
      <c r="AE69" s="943">
        <v>827.30299999999988</v>
      </c>
      <c r="AF69" s="943">
        <v>827.30299999999988</v>
      </c>
      <c r="AG69" s="943">
        <v>827.30299999999988</v>
      </c>
      <c r="AH69" s="943">
        <v>0</v>
      </c>
      <c r="AI69" s="943">
        <v>0</v>
      </c>
      <c r="AJ69" s="943">
        <v>0</v>
      </c>
      <c r="AK69" s="943">
        <v>0</v>
      </c>
      <c r="AL69" s="943">
        <v>0</v>
      </c>
      <c r="AM69" s="919" t="s">
        <v>4190</v>
      </c>
    </row>
    <row r="70" spans="1:39">
      <c r="A70" s="912" t="s">
        <v>18</v>
      </c>
      <c r="B70" s="901"/>
      <c r="C70" s="901"/>
      <c r="D70" s="901"/>
      <c r="E70" s="901"/>
      <c r="F70" s="901"/>
      <c r="G70" s="901"/>
      <c r="H70" s="901"/>
      <c r="I70" s="901"/>
      <c r="J70" s="901"/>
      <c r="K70" s="901"/>
      <c r="L70" s="938" t="s">
        <v>195</v>
      </c>
      <c r="M70" s="891" t="s">
        <v>348</v>
      </c>
      <c r="N70" s="869" t="s">
        <v>328</v>
      </c>
      <c r="O70" s="943">
        <v>70.8</v>
      </c>
      <c r="P70" s="943">
        <v>59.238</v>
      </c>
      <c r="Q70" s="943">
        <v>59.238</v>
      </c>
      <c r="R70" s="943">
        <v>69.430999999999997</v>
      </c>
      <c r="S70" s="943">
        <v>52.745999999999995</v>
      </c>
      <c r="T70" s="943">
        <v>52.745999999999995</v>
      </c>
      <c r="U70" s="943">
        <v>52.745999999999995</v>
      </c>
      <c r="V70" s="943">
        <v>52.745999999999995</v>
      </c>
      <c r="W70" s="943">
        <v>52.745999999999995</v>
      </c>
      <c r="X70" s="943">
        <v>0</v>
      </c>
      <c r="Y70" s="943">
        <v>0</v>
      </c>
      <c r="Z70" s="943">
        <v>0</v>
      </c>
      <c r="AA70" s="943">
        <v>0</v>
      </c>
      <c r="AB70" s="943">
        <v>0</v>
      </c>
      <c r="AC70" s="943">
        <v>52.745999999999995</v>
      </c>
      <c r="AD70" s="943">
        <v>52.745999999999995</v>
      </c>
      <c r="AE70" s="943">
        <v>52.745999999999995</v>
      </c>
      <c r="AF70" s="943">
        <v>52.745999999999995</v>
      </c>
      <c r="AG70" s="943">
        <v>52.745999999999995</v>
      </c>
      <c r="AH70" s="943">
        <v>0</v>
      </c>
      <c r="AI70" s="943">
        <v>0</v>
      </c>
      <c r="AJ70" s="943">
        <v>0</v>
      </c>
      <c r="AK70" s="943">
        <v>0</v>
      </c>
      <c r="AL70" s="943">
        <v>0</v>
      </c>
      <c r="AM70" s="919"/>
    </row>
    <row r="71" spans="1:39">
      <c r="A71" s="912" t="s">
        <v>18</v>
      </c>
      <c r="B71" s="901"/>
      <c r="C71" s="901"/>
      <c r="D71" s="901"/>
      <c r="E71" s="901"/>
      <c r="F71" s="901"/>
      <c r="G71" s="901"/>
      <c r="H71" s="901"/>
      <c r="I71" s="901"/>
      <c r="J71" s="901"/>
      <c r="K71" s="901"/>
      <c r="L71" s="938" t="s">
        <v>1304</v>
      </c>
      <c r="M71" s="944" t="s">
        <v>346</v>
      </c>
      <c r="N71" s="869" t="s">
        <v>328</v>
      </c>
      <c r="O71" s="921">
        <v>48.561999999999998</v>
      </c>
      <c r="P71" s="921">
        <v>40.619999999999997</v>
      </c>
      <c r="Q71" s="921">
        <v>40.619999999999997</v>
      </c>
      <c r="R71" s="921">
        <v>59.228999999999999</v>
      </c>
      <c r="S71" s="921">
        <v>44.067999999999998</v>
      </c>
      <c r="T71" s="921">
        <v>44.067999999999998</v>
      </c>
      <c r="U71" s="921">
        <v>44.067999999999998</v>
      </c>
      <c r="V71" s="921">
        <v>44.067999999999998</v>
      </c>
      <c r="W71" s="921">
        <v>44.067999999999998</v>
      </c>
      <c r="X71" s="921"/>
      <c r="Y71" s="921"/>
      <c r="Z71" s="921"/>
      <c r="AA71" s="921"/>
      <c r="AB71" s="921"/>
      <c r="AC71" s="921">
        <v>44.067999999999998</v>
      </c>
      <c r="AD71" s="921">
        <v>44.067999999999998</v>
      </c>
      <c r="AE71" s="921">
        <v>44.067999999999998</v>
      </c>
      <c r="AF71" s="921">
        <v>44.067999999999998</v>
      </c>
      <c r="AG71" s="921">
        <v>44.067999999999998</v>
      </c>
      <c r="AH71" s="921"/>
      <c r="AI71" s="921"/>
      <c r="AJ71" s="921"/>
      <c r="AK71" s="921"/>
      <c r="AL71" s="921"/>
      <c r="AM71" s="919"/>
    </row>
    <row r="72" spans="1:39">
      <c r="A72" s="912" t="s">
        <v>18</v>
      </c>
      <c r="B72" s="901"/>
      <c r="C72" s="901"/>
      <c r="D72" s="901"/>
      <c r="E72" s="901"/>
      <c r="F72" s="901"/>
      <c r="G72" s="901"/>
      <c r="H72" s="901"/>
      <c r="I72" s="901"/>
      <c r="J72" s="901"/>
      <c r="K72" s="901"/>
      <c r="L72" s="938" t="s">
        <v>1305</v>
      </c>
      <c r="M72" s="944" t="s">
        <v>347</v>
      </c>
      <c r="N72" s="869" t="s">
        <v>328</v>
      </c>
      <c r="O72" s="921">
        <v>22.238</v>
      </c>
      <c r="P72" s="921">
        <v>18.617999999999999</v>
      </c>
      <c r="Q72" s="921">
        <v>18.617999999999999</v>
      </c>
      <c r="R72" s="921">
        <v>10.202</v>
      </c>
      <c r="S72" s="921">
        <v>8.6780000000000008</v>
      </c>
      <c r="T72" s="921">
        <v>8.6780000000000008</v>
      </c>
      <c r="U72" s="921">
        <v>8.6780000000000008</v>
      </c>
      <c r="V72" s="921">
        <v>8.6780000000000008</v>
      </c>
      <c r="W72" s="921">
        <v>8.6780000000000008</v>
      </c>
      <c r="X72" s="921"/>
      <c r="Y72" s="921"/>
      <c r="Z72" s="921"/>
      <c r="AA72" s="921"/>
      <c r="AB72" s="921"/>
      <c r="AC72" s="921">
        <v>8.6780000000000008</v>
      </c>
      <c r="AD72" s="921">
        <v>8.6780000000000008</v>
      </c>
      <c r="AE72" s="921">
        <v>8.6780000000000008</v>
      </c>
      <c r="AF72" s="921">
        <v>8.6780000000000008</v>
      </c>
      <c r="AG72" s="921">
        <v>8.6780000000000008</v>
      </c>
      <c r="AH72" s="921"/>
      <c r="AI72" s="921"/>
      <c r="AJ72" s="921"/>
      <c r="AK72" s="921"/>
      <c r="AL72" s="921"/>
      <c r="AM72" s="919"/>
    </row>
    <row r="73" spans="1:39">
      <c r="A73" s="912" t="s">
        <v>18</v>
      </c>
      <c r="B73" s="901" t="s">
        <v>1161</v>
      </c>
      <c r="C73" s="901"/>
      <c r="D73" s="901"/>
      <c r="E73" s="901"/>
      <c r="F73" s="901"/>
      <c r="G73" s="901"/>
      <c r="H73" s="901"/>
      <c r="I73" s="901"/>
      <c r="J73" s="901"/>
      <c r="K73" s="901"/>
      <c r="L73" s="938" t="s">
        <v>196</v>
      </c>
      <c r="M73" s="891" t="s">
        <v>349</v>
      </c>
      <c r="N73" s="869" t="s">
        <v>328</v>
      </c>
      <c r="O73" s="943">
        <v>515.86</v>
      </c>
      <c r="P73" s="943">
        <v>533.65099999999995</v>
      </c>
      <c r="Q73" s="943">
        <v>533.65099999999995</v>
      </c>
      <c r="R73" s="943">
        <v>538.94399999999996</v>
      </c>
      <c r="S73" s="943">
        <v>527.54599999999994</v>
      </c>
      <c r="T73" s="943">
        <v>527.54599999999994</v>
      </c>
      <c r="U73" s="943">
        <v>527.54599999999994</v>
      </c>
      <c r="V73" s="943">
        <v>527.54599999999994</v>
      </c>
      <c r="W73" s="943">
        <v>527.54599999999994</v>
      </c>
      <c r="X73" s="943">
        <v>0</v>
      </c>
      <c r="Y73" s="943">
        <v>0</v>
      </c>
      <c r="Z73" s="943">
        <v>0</v>
      </c>
      <c r="AA73" s="943">
        <v>0</v>
      </c>
      <c r="AB73" s="943">
        <v>0</v>
      </c>
      <c r="AC73" s="943">
        <v>527.54599999999994</v>
      </c>
      <c r="AD73" s="943">
        <v>527.54599999999994</v>
      </c>
      <c r="AE73" s="943">
        <v>527.54599999999994</v>
      </c>
      <c r="AF73" s="943">
        <v>527.54599999999994</v>
      </c>
      <c r="AG73" s="943">
        <v>527.54599999999994</v>
      </c>
      <c r="AH73" s="943">
        <v>0</v>
      </c>
      <c r="AI73" s="943">
        <v>0</v>
      </c>
      <c r="AJ73" s="943">
        <v>0</v>
      </c>
      <c r="AK73" s="943">
        <v>0</v>
      </c>
      <c r="AL73" s="943">
        <v>0</v>
      </c>
      <c r="AM73" s="919"/>
    </row>
    <row r="74" spans="1:39">
      <c r="A74" s="912" t="s">
        <v>18</v>
      </c>
      <c r="B74" s="901"/>
      <c r="C74" s="901"/>
      <c r="D74" s="901"/>
      <c r="E74" s="901"/>
      <c r="F74" s="901"/>
      <c r="G74" s="901"/>
      <c r="H74" s="901"/>
      <c r="I74" s="901"/>
      <c r="J74" s="901"/>
      <c r="K74" s="901"/>
      <c r="L74" s="938" t="s">
        <v>1306</v>
      </c>
      <c r="M74" s="944" t="s">
        <v>346</v>
      </c>
      <c r="N74" s="869" t="s">
        <v>328</v>
      </c>
      <c r="O74" s="921">
        <v>348.55200000000002</v>
      </c>
      <c r="P74" s="921">
        <v>347.34199999999998</v>
      </c>
      <c r="Q74" s="921">
        <v>347.34199999999998</v>
      </c>
      <c r="R74" s="921">
        <v>331.66399999999999</v>
      </c>
      <c r="S74" s="921">
        <v>343.85199999999998</v>
      </c>
      <c r="T74" s="921">
        <v>343.85199999999998</v>
      </c>
      <c r="U74" s="921">
        <v>343.85199999999998</v>
      </c>
      <c r="V74" s="921">
        <v>343.85199999999998</v>
      </c>
      <c r="W74" s="921">
        <v>343.85199999999998</v>
      </c>
      <c r="X74" s="921"/>
      <c r="Y74" s="921"/>
      <c r="Z74" s="921"/>
      <c r="AA74" s="921"/>
      <c r="AB74" s="921"/>
      <c r="AC74" s="921">
        <v>343.85199999999998</v>
      </c>
      <c r="AD74" s="921">
        <v>343.85199999999998</v>
      </c>
      <c r="AE74" s="921">
        <v>343.85199999999998</v>
      </c>
      <c r="AF74" s="921">
        <v>343.85199999999998</v>
      </c>
      <c r="AG74" s="921">
        <v>343.85199999999998</v>
      </c>
      <c r="AH74" s="921"/>
      <c r="AI74" s="921"/>
      <c r="AJ74" s="921"/>
      <c r="AK74" s="921"/>
      <c r="AL74" s="921"/>
      <c r="AM74" s="919"/>
    </row>
    <row r="75" spans="1:39">
      <c r="A75" s="912" t="s">
        <v>18</v>
      </c>
      <c r="B75" s="901"/>
      <c r="C75" s="901"/>
      <c r="D75" s="901"/>
      <c r="E75" s="901"/>
      <c r="F75" s="901"/>
      <c r="G75" s="901"/>
      <c r="H75" s="901"/>
      <c r="I75" s="901"/>
      <c r="J75" s="901"/>
      <c r="K75" s="901"/>
      <c r="L75" s="938" t="s">
        <v>1307</v>
      </c>
      <c r="M75" s="944" t="s">
        <v>347</v>
      </c>
      <c r="N75" s="869" t="s">
        <v>328</v>
      </c>
      <c r="O75" s="921">
        <v>167.30799999999999</v>
      </c>
      <c r="P75" s="921">
        <v>186.309</v>
      </c>
      <c r="Q75" s="921">
        <v>186.309</v>
      </c>
      <c r="R75" s="921">
        <v>207.28</v>
      </c>
      <c r="S75" s="921">
        <v>183.69399999999999</v>
      </c>
      <c r="T75" s="921">
        <v>183.69399999999999</v>
      </c>
      <c r="U75" s="921">
        <v>183.69399999999999</v>
      </c>
      <c r="V75" s="921">
        <v>183.69399999999999</v>
      </c>
      <c r="W75" s="921">
        <v>183.69399999999999</v>
      </c>
      <c r="X75" s="921"/>
      <c r="Y75" s="921"/>
      <c r="Z75" s="921"/>
      <c r="AA75" s="921"/>
      <c r="AB75" s="921"/>
      <c r="AC75" s="921">
        <v>183.69399999999999</v>
      </c>
      <c r="AD75" s="921">
        <v>183.69399999999999</v>
      </c>
      <c r="AE75" s="921">
        <v>183.69399999999999</v>
      </c>
      <c r="AF75" s="921">
        <v>183.69399999999999</v>
      </c>
      <c r="AG75" s="921">
        <v>183.69399999999999</v>
      </c>
      <c r="AH75" s="921"/>
      <c r="AI75" s="921"/>
      <c r="AJ75" s="921"/>
      <c r="AK75" s="921"/>
      <c r="AL75" s="921"/>
      <c r="AM75" s="919"/>
    </row>
    <row r="76" spans="1:39">
      <c r="A76" s="912" t="s">
        <v>18</v>
      </c>
      <c r="B76" s="901"/>
      <c r="C76" s="901"/>
      <c r="D76" s="901"/>
      <c r="E76" s="901"/>
      <c r="F76" s="901"/>
      <c r="G76" s="901"/>
      <c r="H76" s="901"/>
      <c r="I76" s="901"/>
      <c r="J76" s="901"/>
      <c r="K76" s="901"/>
      <c r="L76" s="938" t="s">
        <v>400</v>
      </c>
      <c r="M76" s="891" t="s">
        <v>350</v>
      </c>
      <c r="N76" s="869" t="s">
        <v>328</v>
      </c>
      <c r="O76" s="943">
        <v>306.83999999999997</v>
      </c>
      <c r="P76" s="943">
        <v>265.95820000000003</v>
      </c>
      <c r="Q76" s="943">
        <v>265.95820000000003</v>
      </c>
      <c r="R76" s="943">
        <v>251.35300000000001</v>
      </c>
      <c r="S76" s="943">
        <v>247.011</v>
      </c>
      <c r="T76" s="943">
        <v>247.011</v>
      </c>
      <c r="U76" s="943">
        <v>247.011</v>
      </c>
      <c r="V76" s="943">
        <v>247.011</v>
      </c>
      <c r="W76" s="943">
        <v>247.011</v>
      </c>
      <c r="X76" s="943">
        <v>0</v>
      </c>
      <c r="Y76" s="943">
        <v>0</v>
      </c>
      <c r="Z76" s="943">
        <v>0</v>
      </c>
      <c r="AA76" s="943">
        <v>0</v>
      </c>
      <c r="AB76" s="943">
        <v>0</v>
      </c>
      <c r="AC76" s="943">
        <v>247.011</v>
      </c>
      <c r="AD76" s="943">
        <v>247.011</v>
      </c>
      <c r="AE76" s="943">
        <v>247.011</v>
      </c>
      <c r="AF76" s="943">
        <v>247.011</v>
      </c>
      <c r="AG76" s="943">
        <v>247.011</v>
      </c>
      <c r="AH76" s="943">
        <v>0</v>
      </c>
      <c r="AI76" s="943">
        <v>0</v>
      </c>
      <c r="AJ76" s="943">
        <v>0</v>
      </c>
      <c r="AK76" s="943">
        <v>0</v>
      </c>
      <c r="AL76" s="943">
        <v>0</v>
      </c>
      <c r="AM76" s="919"/>
    </row>
    <row r="77" spans="1:39">
      <c r="A77" s="912" t="s">
        <v>18</v>
      </c>
      <c r="B77" s="901"/>
      <c r="C77" s="901"/>
      <c r="D77" s="901"/>
      <c r="E77" s="901"/>
      <c r="F77" s="901"/>
      <c r="G77" s="901"/>
      <c r="H77" s="901"/>
      <c r="I77" s="901"/>
      <c r="J77" s="901"/>
      <c r="K77" s="901"/>
      <c r="L77" s="938" t="s">
        <v>1308</v>
      </c>
      <c r="M77" s="944" t="s">
        <v>346</v>
      </c>
      <c r="N77" s="869" t="s">
        <v>328</v>
      </c>
      <c r="O77" s="921">
        <v>68.753</v>
      </c>
      <c r="P77" s="921">
        <v>42.571200000000005</v>
      </c>
      <c r="Q77" s="921">
        <v>42.571200000000005</v>
      </c>
      <c r="R77" s="921">
        <v>81.564999999999998</v>
      </c>
      <c r="S77" s="921">
        <v>83.831999999999994</v>
      </c>
      <c r="T77" s="921">
        <v>83.831999999999994</v>
      </c>
      <c r="U77" s="921">
        <v>83.831999999999994</v>
      </c>
      <c r="V77" s="921">
        <v>83.831999999999994</v>
      </c>
      <c r="W77" s="921">
        <v>83.831999999999994</v>
      </c>
      <c r="X77" s="921"/>
      <c r="Y77" s="921"/>
      <c r="Z77" s="921"/>
      <c r="AA77" s="921"/>
      <c r="AB77" s="921"/>
      <c r="AC77" s="921">
        <v>83.831999999999994</v>
      </c>
      <c r="AD77" s="921">
        <v>83.831999999999994</v>
      </c>
      <c r="AE77" s="921">
        <v>83.831999999999994</v>
      </c>
      <c r="AF77" s="921">
        <v>83.831999999999994</v>
      </c>
      <c r="AG77" s="921">
        <v>83.831999999999994</v>
      </c>
      <c r="AH77" s="921"/>
      <c r="AI77" s="921"/>
      <c r="AJ77" s="921"/>
      <c r="AK77" s="921"/>
      <c r="AL77" s="921"/>
      <c r="AM77" s="919"/>
    </row>
    <row r="78" spans="1:39">
      <c r="A78" s="912" t="s">
        <v>18</v>
      </c>
      <c r="B78" s="901"/>
      <c r="C78" s="901"/>
      <c r="D78" s="901"/>
      <c r="E78" s="901"/>
      <c r="F78" s="901"/>
      <c r="G78" s="901"/>
      <c r="H78" s="901"/>
      <c r="I78" s="901"/>
      <c r="J78" s="901"/>
      <c r="K78" s="901"/>
      <c r="L78" s="938" t="s">
        <v>1309</v>
      </c>
      <c r="M78" s="944" t="s">
        <v>347</v>
      </c>
      <c r="N78" s="869" t="s">
        <v>328</v>
      </c>
      <c r="O78" s="921">
        <v>238.08699999999999</v>
      </c>
      <c r="P78" s="921">
        <v>223.387</v>
      </c>
      <c r="Q78" s="921">
        <v>223.387</v>
      </c>
      <c r="R78" s="921">
        <v>169.78800000000001</v>
      </c>
      <c r="S78" s="921">
        <v>163.179</v>
      </c>
      <c r="T78" s="921">
        <v>163.179</v>
      </c>
      <c r="U78" s="921">
        <v>163.179</v>
      </c>
      <c r="V78" s="921">
        <v>163.179</v>
      </c>
      <c r="W78" s="921">
        <v>163.179</v>
      </c>
      <c r="X78" s="921"/>
      <c r="Y78" s="921"/>
      <c r="Z78" s="921"/>
      <c r="AA78" s="921"/>
      <c r="AB78" s="921"/>
      <c r="AC78" s="921">
        <v>163.179</v>
      </c>
      <c r="AD78" s="921">
        <v>163.179</v>
      </c>
      <c r="AE78" s="921">
        <v>163.179</v>
      </c>
      <c r="AF78" s="921">
        <v>163.179</v>
      </c>
      <c r="AG78" s="921">
        <v>163.179</v>
      </c>
      <c r="AH78" s="921"/>
      <c r="AI78" s="921"/>
      <c r="AJ78" s="921"/>
      <c r="AK78" s="921"/>
      <c r="AL78" s="921"/>
      <c r="AM78" s="919"/>
    </row>
    <row r="79" spans="1:39">
      <c r="A79" s="912" t="s">
        <v>18</v>
      </c>
      <c r="B79" s="901"/>
      <c r="C79" s="901"/>
      <c r="D79" s="901"/>
      <c r="E79" s="901"/>
      <c r="F79" s="901"/>
      <c r="G79" s="901"/>
      <c r="H79" s="901"/>
      <c r="I79" s="901"/>
      <c r="J79" s="901"/>
      <c r="K79" s="901"/>
      <c r="L79" s="938" t="s">
        <v>401</v>
      </c>
      <c r="M79" s="891" t="s">
        <v>358</v>
      </c>
      <c r="N79" s="869" t="s">
        <v>328</v>
      </c>
      <c r="O79" s="943">
        <v>0</v>
      </c>
      <c r="P79" s="943">
        <v>0</v>
      </c>
      <c r="Q79" s="943">
        <v>0</v>
      </c>
      <c r="R79" s="943">
        <v>0</v>
      </c>
      <c r="S79" s="943">
        <v>0</v>
      </c>
      <c r="T79" s="943">
        <v>0</v>
      </c>
      <c r="U79" s="943">
        <v>0</v>
      </c>
      <c r="V79" s="943">
        <v>0</v>
      </c>
      <c r="W79" s="943">
        <v>0</v>
      </c>
      <c r="X79" s="943">
        <v>0</v>
      </c>
      <c r="Y79" s="943">
        <v>0</v>
      </c>
      <c r="Z79" s="943">
        <v>0</v>
      </c>
      <c r="AA79" s="943">
        <v>0</v>
      </c>
      <c r="AB79" s="943">
        <v>0</v>
      </c>
      <c r="AC79" s="943">
        <v>0</v>
      </c>
      <c r="AD79" s="943">
        <v>0</v>
      </c>
      <c r="AE79" s="943">
        <v>0</v>
      </c>
      <c r="AF79" s="943">
        <v>0</v>
      </c>
      <c r="AG79" s="943">
        <v>0</v>
      </c>
      <c r="AH79" s="943">
        <v>0</v>
      </c>
      <c r="AI79" s="943">
        <v>0</v>
      </c>
      <c r="AJ79" s="943">
        <v>0</v>
      </c>
      <c r="AK79" s="943">
        <v>0</v>
      </c>
      <c r="AL79" s="943">
        <v>0</v>
      </c>
      <c r="AM79" s="919"/>
    </row>
    <row r="80" spans="1:39">
      <c r="A80" s="912" t="s">
        <v>18</v>
      </c>
      <c r="B80" s="901"/>
      <c r="C80" s="901"/>
      <c r="D80" s="901"/>
      <c r="E80" s="901"/>
      <c r="F80" s="901"/>
      <c r="G80" s="901"/>
      <c r="H80" s="901"/>
      <c r="I80" s="901"/>
      <c r="J80" s="901"/>
      <c r="K80" s="901"/>
      <c r="L80" s="938" t="s">
        <v>1310</v>
      </c>
      <c r="M80" s="927" t="s">
        <v>346</v>
      </c>
      <c r="N80" s="869" t="s">
        <v>328</v>
      </c>
      <c r="O80" s="921"/>
      <c r="P80" s="921"/>
      <c r="Q80" s="921"/>
      <c r="R80" s="921"/>
      <c r="S80" s="921"/>
      <c r="T80" s="921"/>
      <c r="U80" s="921"/>
      <c r="V80" s="921"/>
      <c r="W80" s="921"/>
      <c r="X80" s="921"/>
      <c r="Y80" s="921"/>
      <c r="Z80" s="921"/>
      <c r="AA80" s="921"/>
      <c r="AB80" s="921"/>
      <c r="AC80" s="921"/>
      <c r="AD80" s="921"/>
      <c r="AE80" s="921"/>
      <c r="AF80" s="921"/>
      <c r="AG80" s="921"/>
      <c r="AH80" s="921"/>
      <c r="AI80" s="921"/>
      <c r="AJ80" s="921"/>
      <c r="AK80" s="921"/>
      <c r="AL80" s="921"/>
      <c r="AM80" s="919"/>
    </row>
    <row r="81" spans="1:39">
      <c r="A81" s="912" t="s">
        <v>18</v>
      </c>
      <c r="B81" s="901"/>
      <c r="C81" s="901"/>
      <c r="D81" s="901"/>
      <c r="E81" s="901"/>
      <c r="F81" s="901"/>
      <c r="G81" s="901"/>
      <c r="H81" s="901"/>
      <c r="I81" s="901"/>
      <c r="J81" s="901"/>
      <c r="K81" s="901"/>
      <c r="L81" s="938" t="s">
        <v>1311</v>
      </c>
      <c r="M81" s="927" t="s">
        <v>347</v>
      </c>
      <c r="N81" s="869" t="s">
        <v>328</v>
      </c>
      <c r="O81" s="921"/>
      <c r="P81" s="921"/>
      <c r="Q81" s="921"/>
      <c r="R81" s="921"/>
      <c r="S81" s="921"/>
      <c r="T81" s="921"/>
      <c r="U81" s="921"/>
      <c r="V81" s="921"/>
      <c r="W81" s="921"/>
      <c r="X81" s="921"/>
      <c r="Y81" s="921"/>
      <c r="Z81" s="921"/>
      <c r="AA81" s="921"/>
      <c r="AB81" s="921"/>
      <c r="AC81" s="921"/>
      <c r="AD81" s="921"/>
      <c r="AE81" s="921"/>
      <c r="AF81" s="921"/>
      <c r="AG81" s="921"/>
      <c r="AH81" s="921"/>
      <c r="AI81" s="921"/>
      <c r="AJ81" s="921"/>
      <c r="AK81" s="921"/>
      <c r="AL81" s="921"/>
      <c r="AM81" s="919"/>
    </row>
    <row r="82" spans="1:39" ht="22.5">
      <c r="A82" s="912" t="s">
        <v>18</v>
      </c>
      <c r="B82" s="901"/>
      <c r="C82" s="901"/>
      <c r="D82" s="901"/>
      <c r="E82" s="901"/>
      <c r="F82" s="901"/>
      <c r="G82" s="901"/>
      <c r="H82" s="901"/>
      <c r="I82" s="901"/>
      <c r="J82" s="901"/>
      <c r="K82" s="901"/>
      <c r="L82" s="938" t="s">
        <v>402</v>
      </c>
      <c r="M82" s="945" t="s">
        <v>1163</v>
      </c>
      <c r="N82" s="869" t="s">
        <v>328</v>
      </c>
      <c r="O82" s="921"/>
      <c r="P82" s="921"/>
      <c r="Q82" s="921"/>
      <c r="R82" s="921"/>
      <c r="S82" s="921"/>
      <c r="T82" s="921"/>
      <c r="U82" s="921"/>
      <c r="V82" s="921"/>
      <c r="W82" s="921"/>
      <c r="X82" s="921"/>
      <c r="Y82" s="921"/>
      <c r="Z82" s="921"/>
      <c r="AA82" s="921"/>
      <c r="AB82" s="921"/>
      <c r="AC82" s="921"/>
      <c r="AD82" s="921"/>
      <c r="AE82" s="921"/>
      <c r="AF82" s="921"/>
      <c r="AG82" s="921"/>
      <c r="AH82" s="921"/>
      <c r="AI82" s="921"/>
      <c r="AJ82" s="921"/>
      <c r="AK82" s="921"/>
      <c r="AL82" s="921"/>
      <c r="AM82" s="919"/>
    </row>
    <row r="83" spans="1:39">
      <c r="A83" s="912" t="s">
        <v>18</v>
      </c>
      <c r="B83" s="901"/>
      <c r="C83" s="901"/>
      <c r="D83" s="901"/>
      <c r="E83" s="901"/>
      <c r="F83" s="901"/>
      <c r="G83" s="901"/>
      <c r="H83" s="901"/>
      <c r="I83" s="901"/>
      <c r="J83" s="901"/>
      <c r="K83" s="901"/>
      <c r="L83" s="938" t="s">
        <v>125</v>
      </c>
      <c r="M83" s="939" t="s">
        <v>359</v>
      </c>
      <c r="N83" s="869" t="s">
        <v>328</v>
      </c>
      <c r="O83" s="921"/>
      <c r="P83" s="921"/>
      <c r="Q83" s="921"/>
      <c r="R83" s="921"/>
      <c r="S83" s="921"/>
      <c r="T83" s="921"/>
      <c r="U83" s="921"/>
      <c r="V83" s="921"/>
      <c r="W83" s="921"/>
      <c r="X83" s="921"/>
      <c r="Y83" s="921"/>
      <c r="Z83" s="921"/>
      <c r="AA83" s="921"/>
      <c r="AB83" s="921"/>
      <c r="AC83" s="921"/>
      <c r="AD83" s="921"/>
      <c r="AE83" s="921"/>
      <c r="AF83" s="921"/>
      <c r="AG83" s="921"/>
      <c r="AH83" s="921"/>
      <c r="AI83" s="921"/>
      <c r="AJ83" s="921"/>
      <c r="AK83" s="921"/>
      <c r="AL83" s="921"/>
      <c r="AM83" s="919"/>
    </row>
    <row r="84" spans="1:39">
      <c r="A84" s="912" t="s">
        <v>18</v>
      </c>
      <c r="B84" s="901"/>
      <c r="C84" s="901"/>
      <c r="D84" s="901"/>
      <c r="E84" s="901"/>
      <c r="F84" s="901"/>
      <c r="G84" s="901"/>
      <c r="H84" s="901"/>
      <c r="I84" s="901"/>
      <c r="J84" s="901"/>
      <c r="K84" s="901"/>
      <c r="L84" s="938" t="s">
        <v>126</v>
      </c>
      <c r="M84" s="939" t="s">
        <v>360</v>
      </c>
      <c r="N84" s="869" t="s">
        <v>328</v>
      </c>
      <c r="O84" s="921">
        <v>766.5</v>
      </c>
      <c r="P84" s="921">
        <v>858.84719999999993</v>
      </c>
      <c r="Q84" s="921">
        <v>858.84719999999993</v>
      </c>
      <c r="R84" s="921">
        <v>859.72800000000007</v>
      </c>
      <c r="S84" s="921">
        <v>827.30299999999988</v>
      </c>
      <c r="T84" s="921">
        <v>827.30299999999988</v>
      </c>
      <c r="U84" s="921">
        <v>827.30299999999988</v>
      </c>
      <c r="V84" s="921">
        <v>827.30299999999988</v>
      </c>
      <c r="W84" s="921">
        <v>827.30299999999988</v>
      </c>
      <c r="X84" s="921">
        <v>0</v>
      </c>
      <c r="Y84" s="921">
        <v>0</v>
      </c>
      <c r="Z84" s="921">
        <v>0</v>
      </c>
      <c r="AA84" s="921">
        <v>0</v>
      </c>
      <c r="AB84" s="921">
        <v>0</v>
      </c>
      <c r="AC84" s="921">
        <v>827.30299999999988</v>
      </c>
      <c r="AD84" s="921">
        <v>827.30299999999988</v>
      </c>
      <c r="AE84" s="921">
        <v>827.30299999999988</v>
      </c>
      <c r="AF84" s="921">
        <v>827.30299999999988</v>
      </c>
      <c r="AG84" s="921">
        <v>827.30299999999988</v>
      </c>
      <c r="AH84" s="921"/>
      <c r="AI84" s="921"/>
      <c r="AJ84" s="921"/>
      <c r="AK84" s="921"/>
      <c r="AL84" s="921"/>
      <c r="AM84" s="919"/>
    </row>
    <row r="85" spans="1:39">
      <c r="A85" s="912" t="s">
        <v>18</v>
      </c>
      <c r="B85" s="901"/>
      <c r="C85" s="901"/>
      <c r="D85" s="901"/>
      <c r="E85" s="901"/>
      <c r="F85" s="901"/>
      <c r="G85" s="901"/>
      <c r="H85" s="901"/>
      <c r="I85" s="901"/>
      <c r="J85" s="901"/>
      <c r="K85" s="901"/>
      <c r="L85" s="938" t="s">
        <v>127</v>
      </c>
      <c r="M85" s="939" t="s">
        <v>1121</v>
      </c>
      <c r="N85" s="869" t="s">
        <v>328</v>
      </c>
      <c r="O85" s="921">
        <v>766.5</v>
      </c>
      <c r="P85" s="921">
        <v>858.84719999999993</v>
      </c>
      <c r="Q85" s="921">
        <v>858.84719999999993</v>
      </c>
      <c r="R85" s="921">
        <v>859.72800000000007</v>
      </c>
      <c r="S85" s="921">
        <v>827.30299999999988</v>
      </c>
      <c r="T85" s="921">
        <v>827.30299999999988</v>
      </c>
      <c r="U85" s="921">
        <v>827.30299999999988</v>
      </c>
      <c r="V85" s="921">
        <v>827.30299999999988</v>
      </c>
      <c r="W85" s="921">
        <v>827.30299999999988</v>
      </c>
      <c r="X85" s="921">
        <v>0</v>
      </c>
      <c r="Y85" s="921">
        <v>0</v>
      </c>
      <c r="Z85" s="921">
        <v>0</v>
      </c>
      <c r="AA85" s="921">
        <v>0</v>
      </c>
      <c r="AB85" s="921">
        <v>0</v>
      </c>
      <c r="AC85" s="921">
        <v>827.30299999999988</v>
      </c>
      <c r="AD85" s="921">
        <v>827.30299999999988</v>
      </c>
      <c r="AE85" s="921">
        <v>827.30299999999988</v>
      </c>
      <c r="AF85" s="921">
        <v>827.30299999999988</v>
      </c>
      <c r="AG85" s="921">
        <v>827.30299999999988</v>
      </c>
      <c r="AH85" s="921"/>
      <c r="AI85" s="921"/>
      <c r="AJ85" s="921"/>
      <c r="AK85" s="921"/>
      <c r="AL85" s="921"/>
      <c r="AM85" s="919"/>
    </row>
    <row r="86" spans="1:39">
      <c r="A86" s="912" t="s">
        <v>18</v>
      </c>
      <c r="B86" s="901"/>
      <c r="C86" s="901"/>
      <c r="D86" s="901"/>
      <c r="E86" s="901"/>
      <c r="F86" s="901"/>
      <c r="G86" s="901"/>
      <c r="H86" s="901"/>
      <c r="I86" s="901"/>
      <c r="J86" s="901"/>
      <c r="K86" s="901"/>
      <c r="L86" s="938" t="s">
        <v>128</v>
      </c>
      <c r="M86" s="896" t="s">
        <v>361</v>
      </c>
      <c r="N86" s="869" t="s">
        <v>328</v>
      </c>
      <c r="O86" s="943">
        <v>0</v>
      </c>
      <c r="P86" s="943">
        <v>0</v>
      </c>
      <c r="Q86" s="943">
        <v>0</v>
      </c>
      <c r="R86" s="943">
        <v>0</v>
      </c>
      <c r="S86" s="943">
        <v>0</v>
      </c>
      <c r="T86" s="943">
        <v>0</v>
      </c>
      <c r="U86" s="943">
        <v>0</v>
      </c>
      <c r="V86" s="943">
        <v>0</v>
      </c>
      <c r="W86" s="943">
        <v>0</v>
      </c>
      <c r="X86" s="943">
        <v>0</v>
      </c>
      <c r="Y86" s="943">
        <v>0</v>
      </c>
      <c r="Z86" s="943">
        <v>0</v>
      </c>
      <c r="AA86" s="943">
        <v>0</v>
      </c>
      <c r="AB86" s="943">
        <v>0</v>
      </c>
      <c r="AC86" s="943">
        <v>0</v>
      </c>
      <c r="AD86" s="943">
        <v>0</v>
      </c>
      <c r="AE86" s="943">
        <v>0</v>
      </c>
      <c r="AF86" s="943">
        <v>0</v>
      </c>
      <c r="AG86" s="943">
        <v>0</v>
      </c>
      <c r="AH86" s="943">
        <v>0</v>
      </c>
      <c r="AI86" s="943">
        <v>0</v>
      </c>
      <c r="AJ86" s="943">
        <v>0</v>
      </c>
      <c r="AK86" s="943">
        <v>0</v>
      </c>
      <c r="AL86" s="943">
        <v>0</v>
      </c>
      <c r="AM86" s="919"/>
    </row>
    <row r="87" spans="1:39">
      <c r="A87" s="912" t="s">
        <v>18</v>
      </c>
      <c r="B87" s="901"/>
      <c r="C87" s="901"/>
      <c r="D87" s="901"/>
      <c r="E87" s="901"/>
      <c r="F87" s="901"/>
      <c r="G87" s="901"/>
      <c r="H87" s="901"/>
      <c r="I87" s="901"/>
      <c r="J87" s="901"/>
      <c r="K87" s="901"/>
      <c r="L87" s="938" t="s">
        <v>1232</v>
      </c>
      <c r="M87" s="891" t="s">
        <v>362</v>
      </c>
      <c r="N87" s="869" t="s">
        <v>328</v>
      </c>
      <c r="O87" s="921"/>
      <c r="P87" s="921"/>
      <c r="Q87" s="921"/>
      <c r="R87" s="921"/>
      <c r="S87" s="921"/>
      <c r="T87" s="921"/>
      <c r="U87" s="921"/>
      <c r="V87" s="921"/>
      <c r="W87" s="921"/>
      <c r="X87" s="921"/>
      <c r="Y87" s="921"/>
      <c r="Z87" s="921"/>
      <c r="AA87" s="921"/>
      <c r="AB87" s="921"/>
      <c r="AC87" s="921"/>
      <c r="AD87" s="921"/>
      <c r="AE87" s="921"/>
      <c r="AF87" s="921"/>
      <c r="AG87" s="921"/>
      <c r="AH87" s="921"/>
      <c r="AI87" s="921"/>
      <c r="AJ87" s="921"/>
      <c r="AK87" s="921"/>
      <c r="AL87" s="921"/>
      <c r="AM87" s="919"/>
    </row>
    <row r="88" spans="1:39">
      <c r="A88" s="912" t="s">
        <v>18</v>
      </c>
      <c r="B88" s="901"/>
      <c r="C88" s="901"/>
      <c r="D88" s="901"/>
      <c r="E88" s="901"/>
      <c r="F88" s="901"/>
      <c r="G88" s="901"/>
      <c r="H88" s="901"/>
      <c r="I88" s="901"/>
      <c r="J88" s="901"/>
      <c r="K88" s="901"/>
      <c r="L88" s="938" t="s">
        <v>1290</v>
      </c>
      <c r="M88" s="891" t="s">
        <v>363</v>
      </c>
      <c r="N88" s="869" t="s">
        <v>328</v>
      </c>
      <c r="O88" s="921"/>
      <c r="P88" s="921"/>
      <c r="Q88" s="921"/>
      <c r="R88" s="921"/>
      <c r="S88" s="921"/>
      <c r="T88" s="921"/>
      <c r="U88" s="921"/>
      <c r="V88" s="921"/>
      <c r="W88" s="921"/>
      <c r="X88" s="921"/>
      <c r="Y88" s="921"/>
      <c r="Z88" s="921"/>
      <c r="AA88" s="921"/>
      <c r="AB88" s="921"/>
      <c r="AC88" s="921"/>
      <c r="AD88" s="921"/>
      <c r="AE88" s="921"/>
      <c r="AF88" s="921"/>
      <c r="AG88" s="921"/>
      <c r="AH88" s="921"/>
      <c r="AI88" s="921"/>
      <c r="AJ88" s="921"/>
      <c r="AK88" s="921"/>
      <c r="AL88" s="921"/>
      <c r="AM88" s="919"/>
    </row>
    <row r="89" spans="1:39" ht="22.5">
      <c r="A89" s="912" t="s">
        <v>18</v>
      </c>
      <c r="B89" s="901"/>
      <c r="C89" s="901"/>
      <c r="D89" s="901"/>
      <c r="E89" s="901"/>
      <c r="F89" s="901"/>
      <c r="G89" s="901"/>
      <c r="H89" s="901"/>
      <c r="I89" s="901"/>
      <c r="J89" s="901"/>
      <c r="K89" s="901"/>
      <c r="L89" s="938" t="s">
        <v>129</v>
      </c>
      <c r="M89" s="946" t="s">
        <v>1146</v>
      </c>
      <c r="N89" s="869" t="s">
        <v>328</v>
      </c>
      <c r="O89" s="921"/>
      <c r="P89" s="921"/>
      <c r="Q89" s="921"/>
      <c r="R89" s="921"/>
      <c r="S89" s="921"/>
      <c r="T89" s="921"/>
      <c r="U89" s="921"/>
      <c r="V89" s="921"/>
      <c r="W89" s="921"/>
      <c r="X89" s="921"/>
      <c r="Y89" s="921"/>
      <c r="Z89" s="921"/>
      <c r="AA89" s="921"/>
      <c r="AB89" s="921"/>
      <c r="AC89" s="921"/>
      <c r="AD89" s="921"/>
      <c r="AE89" s="921"/>
      <c r="AF89" s="921"/>
      <c r="AG89" s="921"/>
      <c r="AH89" s="921"/>
      <c r="AI89" s="921"/>
      <c r="AJ89" s="921"/>
      <c r="AK89" s="921"/>
      <c r="AL89" s="921"/>
      <c r="AM89" s="919"/>
    </row>
    <row r="90" spans="1:39">
      <c r="A90" s="912" t="s">
        <v>18</v>
      </c>
      <c r="B90" s="901"/>
      <c r="C90" s="901"/>
      <c r="D90" s="901"/>
      <c r="E90" s="901"/>
      <c r="F90" s="901"/>
      <c r="G90" s="901"/>
      <c r="H90" s="901"/>
      <c r="I90" s="901"/>
      <c r="J90" s="901"/>
      <c r="K90" s="901"/>
      <c r="L90" s="938" t="s">
        <v>130</v>
      </c>
      <c r="M90" s="939" t="s">
        <v>364</v>
      </c>
      <c r="N90" s="869" t="s">
        <v>328</v>
      </c>
      <c r="O90" s="921">
        <v>127</v>
      </c>
      <c r="P90" s="921">
        <v>0</v>
      </c>
      <c r="Q90" s="921">
        <v>0</v>
      </c>
      <c r="R90" s="921">
        <v>0</v>
      </c>
      <c r="S90" s="921">
        <v>0</v>
      </c>
      <c r="T90" s="921">
        <v>0</v>
      </c>
      <c r="U90" s="921">
        <v>0</v>
      </c>
      <c r="V90" s="921">
        <v>0</v>
      </c>
      <c r="W90" s="921">
        <v>0</v>
      </c>
      <c r="X90" s="921">
        <v>0</v>
      </c>
      <c r="Y90" s="921">
        <v>0</v>
      </c>
      <c r="Z90" s="921">
        <v>0</v>
      </c>
      <c r="AA90" s="921">
        <v>0</v>
      </c>
      <c r="AB90" s="921">
        <v>0</v>
      </c>
      <c r="AC90" s="921">
        <v>0</v>
      </c>
      <c r="AD90" s="921">
        <v>0</v>
      </c>
      <c r="AE90" s="921">
        <v>0</v>
      </c>
      <c r="AF90" s="921">
        <v>0</v>
      </c>
      <c r="AG90" s="921">
        <v>0</v>
      </c>
      <c r="AH90" s="921"/>
      <c r="AI90" s="921"/>
      <c r="AJ90" s="921"/>
      <c r="AK90" s="921"/>
      <c r="AL90" s="921"/>
      <c r="AM90" s="919"/>
    </row>
    <row r="91" spans="1:39" ht="15" customHeight="1">
      <c r="A91" s="901"/>
      <c r="B91" s="901"/>
      <c r="C91" s="901"/>
      <c r="D91" s="901"/>
      <c r="E91" s="901"/>
      <c r="F91" s="901"/>
      <c r="G91" s="902" t="b">
        <v>1</v>
      </c>
      <c r="H91" s="901"/>
      <c r="I91" s="901"/>
      <c r="J91" s="901"/>
      <c r="K91" s="901"/>
      <c r="L91" s="871"/>
      <c r="M91" s="871"/>
      <c r="N91" s="871"/>
      <c r="O91" s="901"/>
      <c r="P91" s="901"/>
      <c r="Q91" s="901"/>
      <c r="R91" s="901"/>
      <c r="S91" s="901"/>
      <c r="T91" s="901"/>
      <c r="U91" s="901"/>
      <c r="V91" s="901"/>
      <c r="W91" s="901"/>
      <c r="X91" s="901"/>
      <c r="Y91" s="901"/>
      <c r="Z91" s="901"/>
      <c r="AA91" s="901"/>
      <c r="AB91" s="901"/>
      <c r="AC91" s="901"/>
      <c r="AD91" s="901"/>
      <c r="AE91" s="901"/>
      <c r="AF91" s="901"/>
      <c r="AG91" s="901"/>
      <c r="AH91" s="901"/>
      <c r="AI91" s="901"/>
      <c r="AJ91" s="901"/>
      <c r="AK91" s="901"/>
      <c r="AL91" s="901"/>
      <c r="AM91" s="871"/>
    </row>
    <row r="92" spans="1:39" s="89" customFormat="1" ht="15" hidden="1" customHeight="1">
      <c r="A92" s="902"/>
      <c r="B92" s="902"/>
      <c r="C92" s="902"/>
      <c r="D92" s="902"/>
      <c r="E92" s="902"/>
      <c r="F92" s="902"/>
      <c r="G92" s="902" t="b">
        <v>0</v>
      </c>
      <c r="H92" s="902"/>
      <c r="I92" s="902"/>
      <c r="J92" s="902"/>
      <c r="K92" s="902"/>
      <c r="L92" s="947" t="s">
        <v>1285</v>
      </c>
      <c r="M92" s="947"/>
      <c r="N92" s="947"/>
      <c r="O92" s="947"/>
      <c r="P92" s="947"/>
      <c r="Q92" s="947"/>
      <c r="R92" s="947"/>
      <c r="S92" s="947"/>
      <c r="T92" s="947"/>
      <c r="U92" s="947"/>
      <c r="V92" s="947"/>
      <c r="W92" s="947"/>
      <c r="X92" s="947"/>
      <c r="Y92" s="947"/>
      <c r="Z92" s="947"/>
      <c r="AA92" s="947"/>
      <c r="AB92" s="947"/>
      <c r="AC92" s="947"/>
      <c r="AD92" s="947"/>
      <c r="AE92" s="947"/>
      <c r="AF92" s="947"/>
      <c r="AG92" s="947"/>
      <c r="AH92" s="947"/>
      <c r="AI92" s="947"/>
      <c r="AJ92" s="947"/>
      <c r="AK92" s="947"/>
      <c r="AL92" s="947"/>
      <c r="AM92" s="947"/>
    </row>
    <row r="93" spans="1:39" s="90" customFormat="1" ht="15" hidden="1" customHeight="1">
      <c r="A93" s="871"/>
      <c r="B93" s="871"/>
      <c r="C93" s="871"/>
      <c r="D93" s="871"/>
      <c r="E93" s="871"/>
      <c r="F93" s="871"/>
      <c r="G93" s="902" t="b">
        <v>0</v>
      </c>
      <c r="H93" s="871"/>
      <c r="I93" s="871"/>
      <c r="J93" s="871"/>
      <c r="K93" s="871"/>
      <c r="L93" s="904" t="s">
        <v>16</v>
      </c>
      <c r="M93" s="905" t="s">
        <v>121</v>
      </c>
      <c r="N93" s="868" t="s">
        <v>143</v>
      </c>
      <c r="O93" s="906" t="s">
        <v>4295</v>
      </c>
      <c r="P93" s="906" t="s">
        <v>4295</v>
      </c>
      <c r="Q93" s="906" t="s">
        <v>4295</v>
      </c>
      <c r="R93" s="907" t="s">
        <v>4296</v>
      </c>
      <c r="S93" s="908" t="s">
        <v>4297</v>
      </c>
      <c r="T93" s="908" t="s">
        <v>4326</v>
      </c>
      <c r="U93" s="908" t="s">
        <v>4327</v>
      </c>
      <c r="V93" s="908" t="s">
        <v>4328</v>
      </c>
      <c r="W93" s="908" t="s">
        <v>4329</v>
      </c>
      <c r="X93" s="908" t="s">
        <v>4330</v>
      </c>
      <c r="Y93" s="908" t="s">
        <v>4331</v>
      </c>
      <c r="Z93" s="908" t="s">
        <v>4332</v>
      </c>
      <c r="AA93" s="908" t="s">
        <v>4333</v>
      </c>
      <c r="AB93" s="908" t="s">
        <v>4334</v>
      </c>
      <c r="AC93" s="908" t="s">
        <v>4297</v>
      </c>
      <c r="AD93" s="908" t="s">
        <v>4326</v>
      </c>
      <c r="AE93" s="908" t="s">
        <v>4327</v>
      </c>
      <c r="AF93" s="908" t="s">
        <v>4328</v>
      </c>
      <c r="AG93" s="908" t="s">
        <v>4329</v>
      </c>
      <c r="AH93" s="908" t="s">
        <v>4330</v>
      </c>
      <c r="AI93" s="908" t="s">
        <v>4331</v>
      </c>
      <c r="AJ93" s="908" t="s">
        <v>4332</v>
      </c>
      <c r="AK93" s="908" t="s">
        <v>4333</v>
      </c>
      <c r="AL93" s="908" t="s">
        <v>4334</v>
      </c>
      <c r="AM93" s="909" t="s">
        <v>322</v>
      </c>
    </row>
    <row r="94" spans="1:39" s="90" customFormat="1" ht="69.95" hidden="1" customHeight="1">
      <c r="A94" s="871"/>
      <c r="B94" s="871"/>
      <c r="C94" s="871"/>
      <c r="D94" s="871"/>
      <c r="E94" s="871"/>
      <c r="F94" s="871"/>
      <c r="G94" s="902" t="b">
        <v>0</v>
      </c>
      <c r="H94" s="871"/>
      <c r="I94" s="871"/>
      <c r="J94" s="871"/>
      <c r="K94" s="871"/>
      <c r="L94" s="904"/>
      <c r="M94" s="910"/>
      <c r="N94" s="868"/>
      <c r="O94" s="908" t="s">
        <v>285</v>
      </c>
      <c r="P94" s="908" t="s">
        <v>323</v>
      </c>
      <c r="Q94" s="908" t="s">
        <v>303</v>
      </c>
      <c r="R94" s="908" t="s">
        <v>285</v>
      </c>
      <c r="S94" s="911" t="s">
        <v>286</v>
      </c>
      <c r="T94" s="911" t="s">
        <v>286</v>
      </c>
      <c r="U94" s="911" t="s">
        <v>286</v>
      </c>
      <c r="V94" s="911" t="s">
        <v>286</v>
      </c>
      <c r="W94" s="911" t="s">
        <v>286</v>
      </c>
      <c r="X94" s="911" t="s">
        <v>286</v>
      </c>
      <c r="Y94" s="911" t="s">
        <v>286</v>
      </c>
      <c r="Z94" s="911" t="s">
        <v>286</v>
      </c>
      <c r="AA94" s="911" t="s">
        <v>286</v>
      </c>
      <c r="AB94" s="911" t="s">
        <v>286</v>
      </c>
      <c r="AC94" s="911" t="s">
        <v>285</v>
      </c>
      <c r="AD94" s="911" t="s">
        <v>285</v>
      </c>
      <c r="AE94" s="911" t="s">
        <v>285</v>
      </c>
      <c r="AF94" s="911" t="s">
        <v>285</v>
      </c>
      <c r="AG94" s="911" t="s">
        <v>285</v>
      </c>
      <c r="AH94" s="911" t="s">
        <v>285</v>
      </c>
      <c r="AI94" s="911" t="s">
        <v>285</v>
      </c>
      <c r="AJ94" s="911" t="s">
        <v>285</v>
      </c>
      <c r="AK94" s="911" t="s">
        <v>285</v>
      </c>
      <c r="AL94" s="911" t="s">
        <v>285</v>
      </c>
      <c r="AM94" s="909"/>
    </row>
    <row r="95" spans="1:39" hidden="1">
      <c r="A95" s="901"/>
      <c r="B95" s="901"/>
      <c r="C95" s="901"/>
      <c r="D95" s="901"/>
      <c r="E95" s="901"/>
      <c r="F95" s="901"/>
      <c r="G95" s="902" t="b">
        <v>0</v>
      </c>
      <c r="H95" s="901"/>
      <c r="I95" s="901"/>
      <c r="J95" s="901"/>
      <c r="K95" s="901"/>
      <c r="L95" s="871"/>
      <c r="M95" s="871"/>
      <c r="N95" s="871"/>
      <c r="O95" s="901"/>
      <c r="P95" s="901"/>
      <c r="Q95" s="901"/>
      <c r="R95" s="901"/>
      <c r="S95" s="901"/>
      <c r="T95" s="901"/>
      <c r="U95" s="901"/>
      <c r="V95" s="901"/>
      <c r="W95" s="901"/>
      <c r="X95" s="901"/>
      <c r="Y95" s="901"/>
      <c r="Z95" s="901"/>
      <c r="AA95" s="901"/>
      <c r="AB95" s="901"/>
      <c r="AC95" s="901"/>
      <c r="AD95" s="901"/>
      <c r="AE95" s="901"/>
      <c r="AF95" s="901"/>
      <c r="AG95" s="901"/>
      <c r="AH95" s="901"/>
      <c r="AI95" s="901"/>
      <c r="AJ95" s="901"/>
      <c r="AK95" s="901"/>
      <c r="AL95" s="901"/>
      <c r="AM95" s="871"/>
    </row>
    <row r="96" spans="1:39" ht="15" customHeight="1">
      <c r="A96" s="901"/>
      <c r="B96" s="901"/>
      <c r="C96" s="901"/>
      <c r="D96" s="901"/>
      <c r="E96" s="901"/>
      <c r="F96" s="901"/>
      <c r="G96" s="902"/>
      <c r="H96" s="901"/>
      <c r="I96" s="901"/>
      <c r="J96" s="901"/>
      <c r="K96" s="901"/>
      <c r="L96" s="948" t="s">
        <v>1469</v>
      </c>
      <c r="M96" s="948"/>
      <c r="N96" s="948"/>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row>
    <row r="97" spans="1:39" ht="15" customHeight="1">
      <c r="A97" s="901"/>
      <c r="B97" s="901"/>
      <c r="C97" s="901"/>
      <c r="D97" s="901"/>
      <c r="E97" s="901"/>
      <c r="F97" s="901"/>
      <c r="G97" s="902"/>
      <c r="H97" s="901"/>
      <c r="I97" s="901"/>
      <c r="J97" s="901"/>
      <c r="K97" s="779"/>
      <c r="L97" s="950"/>
      <c r="M97" s="951"/>
      <c r="N97" s="951"/>
      <c r="O97" s="951"/>
      <c r="P97" s="951"/>
      <c r="Q97" s="951"/>
      <c r="R97" s="951"/>
      <c r="S97" s="951"/>
      <c r="T97" s="951"/>
      <c r="U97" s="951"/>
      <c r="V97" s="951"/>
      <c r="W97" s="951"/>
      <c r="X97" s="951"/>
      <c r="Y97" s="951"/>
      <c r="Z97" s="951"/>
      <c r="AA97" s="951"/>
      <c r="AB97" s="951"/>
      <c r="AC97" s="951"/>
      <c r="AD97" s="951"/>
      <c r="AE97" s="951"/>
      <c r="AF97" s="951"/>
      <c r="AG97" s="951"/>
      <c r="AH97" s="951"/>
      <c r="AI97" s="951"/>
      <c r="AJ97" s="951"/>
      <c r="AK97" s="951"/>
      <c r="AL97" s="951"/>
      <c r="AM97" s="952"/>
    </row>
  </sheetData>
  <sheetProtection formatColumns="0" formatRows="0" autoFilter="0"/>
  <mergeCells count="22">
    <mergeCell ref="L93:L94"/>
    <mergeCell ref="M93:M94"/>
    <mergeCell ref="L56:AM56"/>
    <mergeCell ref="N57:N58"/>
    <mergeCell ref="L96:AM96"/>
    <mergeCell ref="L97:AM97"/>
    <mergeCell ref="AM93:AM94"/>
    <mergeCell ref="AM57:AM58"/>
    <mergeCell ref="L57:L58"/>
    <mergeCell ref="M57:M58"/>
    <mergeCell ref="L92:AM92"/>
    <mergeCell ref="N93:N94"/>
    <mergeCell ref="L60:AM60"/>
    <mergeCell ref="AM61:AM62"/>
    <mergeCell ref="N61:N62"/>
    <mergeCell ref="L61:L62"/>
    <mergeCell ref="M61:M62"/>
    <mergeCell ref="L14:AM14"/>
    <mergeCell ref="N15:N16"/>
    <mergeCell ref="AM15:AM16"/>
    <mergeCell ref="L15:L16"/>
    <mergeCell ref="M15:M16"/>
  </mergeCells>
  <dataValidations count="1">
    <dataValidation type="decimal" allowBlank="1" showErrorMessage="1" errorTitle="Ошибка" error="Допускается ввод только неотрицательных чисел!" sqref="O65:AL66 O71:AL72 O74:AL75 O77:AL78 O80:AL85 O87:AL90 O68:AL68 O19:AL20 O22:AL24 O26:AL29 O31:AL34 O38:AL40 O42:AL43 O46:AL47 O49:AL50 O52:AL54">
      <formula1>0</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scale="55" firstPageNumber="8" fitToWidth="0" fitToHeight="0" orientation="landscape" r:id="rId1"/>
  <headerFooter>
    <oddFooter>&amp;C&amp;A
&amp;P из &amp;N</oddFooter>
    <firstFooter>&amp;C&amp;P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
    <tabColor rgb="FF002060"/>
    <outlinePr summaryBelow="0" summaryRight="0"/>
    <pageSetUpPr fitToPage="1"/>
  </sheetPr>
  <dimension ref="A1:AM30"/>
  <sheetViews>
    <sheetView showGridLines="0" view="pageBreakPreview" topLeftCell="K20" zoomScaleNormal="100" zoomScaleSheetLayoutView="100" workbookViewId="0">
      <selection activeCell="AC26" sqref="AC26"/>
    </sheetView>
  </sheetViews>
  <sheetFormatPr defaultColWidth="9.140625" defaultRowHeight="11.25"/>
  <cols>
    <col min="1" max="10" width="2.7109375" style="88" hidden="1" customWidth="1"/>
    <col min="11" max="11" width="3.7109375" style="88" hidden="1" customWidth="1"/>
    <col min="12" max="12" width="5.7109375" style="88" customWidth="1"/>
    <col min="13" max="13" width="20.7109375" style="88" customWidth="1"/>
    <col min="14" max="14" width="9.28515625" style="88" customWidth="1"/>
    <col min="15" max="23" width="13.28515625" style="88" customWidth="1"/>
    <col min="24" max="28" width="13.28515625" style="88" hidden="1" customWidth="1"/>
    <col min="29" max="33" width="13.28515625" style="88" customWidth="1"/>
    <col min="34" max="38" width="13.28515625" style="88" hidden="1" customWidth="1"/>
    <col min="39" max="39" width="37.28515625" style="88" customWidth="1"/>
    <col min="40" max="16384" width="9.140625" style="88"/>
  </cols>
  <sheetData>
    <row r="1" spans="1:39" hidden="1">
      <c r="A1" s="901"/>
      <c r="B1" s="901"/>
      <c r="C1" s="901"/>
      <c r="D1" s="901"/>
      <c r="E1" s="901"/>
      <c r="F1" s="901"/>
      <c r="G1" s="901"/>
      <c r="H1" s="901"/>
      <c r="I1" s="901"/>
      <c r="J1" s="901"/>
      <c r="K1" s="901"/>
      <c r="L1" s="901"/>
      <c r="M1" s="901"/>
      <c r="N1" s="901"/>
      <c r="O1" s="901"/>
      <c r="P1" s="901"/>
      <c r="Q1" s="901"/>
      <c r="R1" s="901"/>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901"/>
    </row>
    <row r="2" spans="1:39" hidden="1">
      <c r="A2" s="901"/>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c r="AK2" s="901"/>
      <c r="AL2" s="901"/>
      <c r="AM2" s="901"/>
    </row>
    <row r="3" spans="1:39" hidden="1">
      <c r="A3" s="901"/>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row>
    <row r="4" spans="1:39" hidden="1">
      <c r="A4" s="901"/>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row>
    <row r="5" spans="1:39" hidden="1">
      <c r="A5" s="901"/>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row>
    <row r="6" spans="1:39" hidden="1">
      <c r="A6" s="901"/>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row>
    <row r="7" spans="1:39" hidden="1">
      <c r="A7" s="901"/>
      <c r="B7" s="901"/>
      <c r="C7" s="901"/>
      <c r="D7" s="901"/>
      <c r="E7" s="901"/>
      <c r="F7" s="901"/>
      <c r="G7" s="901"/>
      <c r="H7" s="901"/>
      <c r="I7" s="901"/>
      <c r="J7" s="901"/>
      <c r="K7" s="901"/>
      <c r="L7" s="901"/>
      <c r="M7" s="901"/>
      <c r="N7" s="901"/>
      <c r="O7" s="901"/>
      <c r="P7" s="901"/>
      <c r="Q7" s="901"/>
      <c r="R7" s="901"/>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901"/>
    </row>
    <row r="8" spans="1:39" hidden="1">
      <c r="A8" s="901"/>
      <c r="B8" s="901"/>
      <c r="C8" s="901"/>
      <c r="D8" s="901"/>
      <c r="E8" s="901"/>
      <c r="F8" s="901"/>
      <c r="G8" s="901"/>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row>
    <row r="9" spans="1:39" hidden="1">
      <c r="A9" s="901"/>
      <c r="B9" s="901"/>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row>
    <row r="10" spans="1:39" hidden="1">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row>
    <row r="11" spans="1:39" ht="15" hidden="1" customHeight="1">
      <c r="A11" s="901"/>
      <c r="B11" s="901"/>
      <c r="C11" s="901"/>
      <c r="D11" s="901"/>
      <c r="E11" s="901"/>
      <c r="F11" s="901"/>
      <c r="G11" s="901"/>
      <c r="H11" s="901"/>
      <c r="I11" s="901"/>
      <c r="J11" s="901"/>
      <c r="K11" s="901"/>
      <c r="L11" s="901"/>
      <c r="M11" s="859"/>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row>
    <row r="12" spans="1:39" s="89" customFormat="1" ht="15" customHeight="1">
      <c r="A12" s="902"/>
      <c r="B12" s="902"/>
      <c r="C12" s="902"/>
      <c r="D12" s="902"/>
      <c r="E12" s="902"/>
      <c r="F12" s="902"/>
      <c r="G12" s="902"/>
      <c r="H12" s="902"/>
      <c r="I12" s="902"/>
      <c r="J12" s="902"/>
      <c r="K12" s="902"/>
      <c r="L12" s="477" t="s">
        <v>1274</v>
      </c>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row>
    <row r="13" spans="1:39" s="196" customFormat="1">
      <c r="L13" s="197"/>
      <c r="M13" s="197"/>
      <c r="N13" s="197"/>
      <c r="O13" s="198"/>
      <c r="P13" s="198"/>
      <c r="Q13" s="198"/>
      <c r="R13" s="198"/>
      <c r="S13" s="197"/>
      <c r="T13" s="197"/>
      <c r="U13" s="197"/>
      <c r="V13" s="197"/>
      <c r="W13" s="197"/>
      <c r="X13" s="197"/>
      <c r="Y13" s="197"/>
      <c r="Z13" s="197"/>
      <c r="AA13" s="197"/>
      <c r="AB13" s="197"/>
      <c r="AC13" s="197"/>
      <c r="AD13" s="197"/>
      <c r="AE13" s="197"/>
      <c r="AF13" s="197"/>
      <c r="AG13" s="197"/>
      <c r="AH13" s="197"/>
      <c r="AI13" s="197"/>
      <c r="AJ13" s="197"/>
      <c r="AK13" s="197"/>
      <c r="AL13" s="197"/>
      <c r="AM13" s="197"/>
    </row>
    <row r="14" spans="1:39" s="90" customFormat="1" ht="15" customHeight="1">
      <c r="A14" s="871"/>
      <c r="B14" s="871"/>
      <c r="C14" s="871"/>
      <c r="D14" s="871"/>
      <c r="E14" s="871"/>
      <c r="F14" s="871"/>
      <c r="G14" s="871"/>
      <c r="H14" s="871"/>
      <c r="I14" s="871"/>
      <c r="J14" s="871"/>
      <c r="K14" s="871"/>
      <c r="L14" s="953" t="s">
        <v>16</v>
      </c>
      <c r="M14" s="953" t="s">
        <v>121</v>
      </c>
      <c r="N14" s="953" t="s">
        <v>143</v>
      </c>
      <c r="O14" s="906" t="s">
        <v>4295</v>
      </c>
      <c r="P14" s="906" t="s">
        <v>4295</v>
      </c>
      <c r="Q14" s="906" t="s">
        <v>4295</v>
      </c>
      <c r="R14" s="907" t="s">
        <v>4296</v>
      </c>
      <c r="S14" s="908" t="s">
        <v>4297</v>
      </c>
      <c r="T14" s="908" t="s">
        <v>4326</v>
      </c>
      <c r="U14" s="908" t="s">
        <v>4327</v>
      </c>
      <c r="V14" s="908" t="s">
        <v>4328</v>
      </c>
      <c r="W14" s="908" t="s">
        <v>4329</v>
      </c>
      <c r="X14" s="908" t="s">
        <v>4330</v>
      </c>
      <c r="Y14" s="908" t="s">
        <v>4331</v>
      </c>
      <c r="Z14" s="908" t="s">
        <v>4332</v>
      </c>
      <c r="AA14" s="908" t="s">
        <v>4333</v>
      </c>
      <c r="AB14" s="908" t="s">
        <v>4334</v>
      </c>
      <c r="AC14" s="908" t="s">
        <v>4297</v>
      </c>
      <c r="AD14" s="908" t="s">
        <v>4326</v>
      </c>
      <c r="AE14" s="908" t="s">
        <v>4327</v>
      </c>
      <c r="AF14" s="908" t="s">
        <v>4328</v>
      </c>
      <c r="AG14" s="908" t="s">
        <v>4329</v>
      </c>
      <c r="AH14" s="908" t="s">
        <v>4330</v>
      </c>
      <c r="AI14" s="908" t="s">
        <v>4331</v>
      </c>
      <c r="AJ14" s="908" t="s">
        <v>4332</v>
      </c>
      <c r="AK14" s="908" t="s">
        <v>4333</v>
      </c>
      <c r="AL14" s="908" t="s">
        <v>4334</v>
      </c>
      <c r="AM14" s="909" t="s">
        <v>322</v>
      </c>
    </row>
    <row r="15" spans="1:39" s="90" customFormat="1" ht="50.1" customHeight="1">
      <c r="A15" s="871" t="s">
        <v>1151</v>
      </c>
      <c r="B15" s="871"/>
      <c r="C15" s="871"/>
      <c r="D15" s="871"/>
      <c r="E15" s="871"/>
      <c r="F15" s="871"/>
      <c r="G15" s="871"/>
      <c r="H15" s="871"/>
      <c r="I15" s="871"/>
      <c r="J15" s="871"/>
      <c r="K15" s="871"/>
      <c r="L15" s="953"/>
      <c r="M15" s="953"/>
      <c r="N15" s="953"/>
      <c r="O15" s="908" t="s">
        <v>285</v>
      </c>
      <c r="P15" s="908" t="s">
        <v>323</v>
      </c>
      <c r="Q15" s="908" t="s">
        <v>303</v>
      </c>
      <c r="R15" s="908" t="s">
        <v>285</v>
      </c>
      <c r="S15" s="911" t="s">
        <v>286</v>
      </c>
      <c r="T15" s="911" t="s">
        <v>286</v>
      </c>
      <c r="U15" s="911" t="s">
        <v>286</v>
      </c>
      <c r="V15" s="911" t="s">
        <v>286</v>
      </c>
      <c r="W15" s="911" t="s">
        <v>286</v>
      </c>
      <c r="X15" s="911" t="s">
        <v>286</v>
      </c>
      <c r="Y15" s="911" t="s">
        <v>286</v>
      </c>
      <c r="Z15" s="911" t="s">
        <v>286</v>
      </c>
      <c r="AA15" s="911" t="s">
        <v>286</v>
      </c>
      <c r="AB15" s="911" t="s">
        <v>286</v>
      </c>
      <c r="AC15" s="911" t="s">
        <v>285</v>
      </c>
      <c r="AD15" s="911" t="s">
        <v>285</v>
      </c>
      <c r="AE15" s="911" t="s">
        <v>285</v>
      </c>
      <c r="AF15" s="911" t="s">
        <v>285</v>
      </c>
      <c r="AG15" s="911" t="s">
        <v>285</v>
      </c>
      <c r="AH15" s="911" t="s">
        <v>285</v>
      </c>
      <c r="AI15" s="911" t="s">
        <v>285</v>
      </c>
      <c r="AJ15" s="911" t="s">
        <v>285</v>
      </c>
      <c r="AK15" s="911" t="s">
        <v>285</v>
      </c>
      <c r="AL15" s="911" t="s">
        <v>285</v>
      </c>
      <c r="AM15" s="909"/>
    </row>
    <row r="16" spans="1:39" s="90" customFormat="1">
      <c r="A16" s="912" t="s">
        <v>18</v>
      </c>
      <c r="B16" s="871"/>
      <c r="C16" s="871"/>
      <c r="D16" s="871"/>
      <c r="E16" s="871"/>
      <c r="F16" s="871"/>
      <c r="G16" s="871"/>
      <c r="H16" s="871"/>
      <c r="I16" s="871"/>
      <c r="J16" s="871"/>
      <c r="K16" s="871"/>
      <c r="L16" s="826" t="s">
        <v>4290</v>
      </c>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row>
    <row r="17" spans="1:39" s="92" customFormat="1" ht="176.25" customHeight="1">
      <c r="A17" s="954" t="s">
        <v>18</v>
      </c>
      <c r="B17" s="955"/>
      <c r="C17" s="955"/>
      <c r="D17" s="955"/>
      <c r="E17" s="955"/>
      <c r="F17" s="955"/>
      <c r="G17" s="955"/>
      <c r="H17" s="955"/>
      <c r="I17" s="955"/>
      <c r="J17" s="955"/>
      <c r="K17" s="955"/>
      <c r="L17" s="956"/>
      <c r="M17" s="191" t="s">
        <v>1052</v>
      </c>
      <c r="N17" s="173" t="s">
        <v>369</v>
      </c>
      <c r="O17" s="957">
        <v>101.68</v>
      </c>
      <c r="P17" s="957">
        <v>77.8</v>
      </c>
      <c r="Q17" s="957">
        <v>77.8</v>
      </c>
      <c r="R17" s="957">
        <v>105.75</v>
      </c>
      <c r="S17" s="957">
        <v>87.100000000000009</v>
      </c>
      <c r="T17" s="957">
        <v>90.584000000000017</v>
      </c>
      <c r="U17" s="957">
        <v>94.207360000000023</v>
      </c>
      <c r="V17" s="957">
        <v>97.975654400000025</v>
      </c>
      <c r="W17" s="957">
        <v>101.89468057600001</v>
      </c>
      <c r="X17" s="957">
        <v>0</v>
      </c>
      <c r="Y17" s="957">
        <v>0</v>
      </c>
      <c r="Z17" s="957">
        <v>0</v>
      </c>
      <c r="AA17" s="957">
        <v>0</v>
      </c>
      <c r="AB17" s="957">
        <v>0</v>
      </c>
      <c r="AC17" s="957">
        <v>89.438892800000005</v>
      </c>
      <c r="AD17" s="957">
        <v>93.195326297600005</v>
      </c>
      <c r="AE17" s="957">
        <v>96.923139349504012</v>
      </c>
      <c r="AF17" s="957">
        <v>100.80006492348419</v>
      </c>
      <c r="AG17" s="957">
        <v>104.83206752042355</v>
      </c>
      <c r="AH17" s="957">
        <v>0</v>
      </c>
      <c r="AI17" s="957">
        <v>0</v>
      </c>
      <c r="AJ17" s="957">
        <v>0</v>
      </c>
      <c r="AK17" s="957">
        <v>0</v>
      </c>
      <c r="AL17" s="957">
        <v>0</v>
      </c>
      <c r="AM17" s="919" t="s">
        <v>4259</v>
      </c>
    </row>
    <row r="18" spans="1:39" s="92" customFormat="1">
      <c r="A18" s="954" t="s">
        <v>18</v>
      </c>
      <c r="B18" s="955"/>
      <c r="C18" s="955"/>
      <c r="D18" s="955"/>
      <c r="E18" s="955"/>
      <c r="F18" s="955"/>
      <c r="G18" s="955"/>
      <c r="H18" s="955"/>
      <c r="I18" s="955"/>
      <c r="J18" s="955"/>
      <c r="K18" s="955"/>
      <c r="L18" s="956" t="s">
        <v>1051</v>
      </c>
      <c r="M18" s="191"/>
      <c r="N18" s="17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4"/>
    </row>
    <row r="19" spans="1:39" s="92" customFormat="1" ht="14.25">
      <c r="A19" s="810">
        <v>1</v>
      </c>
      <c r="B19" s="955"/>
      <c r="C19" s="955"/>
      <c r="D19" s="955"/>
      <c r="E19" s="955"/>
      <c r="F19" s="955"/>
      <c r="G19" s="955"/>
      <c r="H19" s="955"/>
      <c r="I19" s="955"/>
      <c r="J19" s="955"/>
      <c r="K19" s="779"/>
      <c r="L19" s="956" t="s">
        <v>18</v>
      </c>
      <c r="M19" s="958" t="s">
        <v>4155</v>
      </c>
      <c r="N19" s="173" t="s">
        <v>369</v>
      </c>
      <c r="O19" s="959">
        <v>88.42</v>
      </c>
      <c r="P19" s="959">
        <v>0</v>
      </c>
      <c r="Q19" s="959">
        <v>0</v>
      </c>
      <c r="R19" s="959">
        <v>91.96</v>
      </c>
      <c r="S19" s="959">
        <v>1.2</v>
      </c>
      <c r="T19" s="959">
        <v>1.248</v>
      </c>
      <c r="U19" s="959">
        <v>1.29792</v>
      </c>
      <c r="V19" s="959">
        <v>1.3498368000000001</v>
      </c>
      <c r="W19" s="959">
        <v>1.4038302720000002</v>
      </c>
      <c r="X19" s="959"/>
      <c r="Y19" s="959"/>
      <c r="Z19" s="959"/>
      <c r="AA19" s="959"/>
      <c r="AB19" s="959"/>
      <c r="AC19" s="959">
        <v>1.2</v>
      </c>
      <c r="AD19" s="959">
        <v>1.2504</v>
      </c>
      <c r="AE19" s="959">
        <v>1.300416</v>
      </c>
      <c r="AF19" s="959">
        <v>1.35243264</v>
      </c>
      <c r="AG19" s="959">
        <v>1.4065299456</v>
      </c>
      <c r="AH19" s="959"/>
      <c r="AI19" s="959"/>
      <c r="AJ19" s="959"/>
      <c r="AK19" s="959"/>
      <c r="AL19" s="959"/>
      <c r="AM19" s="919"/>
    </row>
    <row r="20" spans="1:39" s="92" customFormat="1" ht="22.5">
      <c r="A20" s="810">
        <v>1</v>
      </c>
      <c r="B20" s="955"/>
      <c r="C20" s="955"/>
      <c r="D20" s="955"/>
      <c r="E20" s="955"/>
      <c r="F20" s="955"/>
      <c r="G20" s="955"/>
      <c r="H20" s="955"/>
      <c r="I20" s="955"/>
      <c r="J20" s="955"/>
      <c r="K20" s="779"/>
      <c r="L20" s="956" t="s">
        <v>102</v>
      </c>
      <c r="M20" s="958" t="s">
        <v>4182</v>
      </c>
      <c r="N20" s="173" t="s">
        <v>369</v>
      </c>
      <c r="O20" s="959">
        <v>13.26</v>
      </c>
      <c r="P20" s="959">
        <v>77.8</v>
      </c>
      <c r="Q20" s="959">
        <v>77.8</v>
      </c>
      <c r="R20" s="959">
        <v>13.79</v>
      </c>
      <c r="S20" s="959">
        <v>85.9</v>
      </c>
      <c r="T20" s="959">
        <v>89.336000000000013</v>
      </c>
      <c r="U20" s="959">
        <v>92.909440000000018</v>
      </c>
      <c r="V20" s="959">
        <v>96.625817600000019</v>
      </c>
      <c r="W20" s="959">
        <v>100.49085030400002</v>
      </c>
      <c r="X20" s="959"/>
      <c r="Y20" s="959"/>
      <c r="Z20" s="959"/>
      <c r="AA20" s="959"/>
      <c r="AB20" s="959"/>
      <c r="AC20" s="959">
        <v>88.238892800000002</v>
      </c>
      <c r="AD20" s="959">
        <v>91.944926297600006</v>
      </c>
      <c r="AE20" s="959">
        <v>95.622723349504014</v>
      </c>
      <c r="AF20" s="959">
        <v>99.447632283484182</v>
      </c>
      <c r="AG20" s="959">
        <v>103.42553757482355</v>
      </c>
      <c r="AH20" s="959"/>
      <c r="AI20" s="959"/>
      <c r="AJ20" s="959"/>
      <c r="AK20" s="959"/>
      <c r="AL20" s="959"/>
      <c r="AM20" s="919"/>
    </row>
    <row r="21" spans="1:39" s="90" customFormat="1">
      <c r="A21" s="912" t="s">
        <v>102</v>
      </c>
      <c r="B21" s="871"/>
      <c r="C21" s="871"/>
      <c r="D21" s="871"/>
      <c r="E21" s="871"/>
      <c r="F21" s="871"/>
      <c r="G21" s="871"/>
      <c r="H21" s="871"/>
      <c r="I21" s="871"/>
      <c r="J21" s="871"/>
      <c r="K21" s="871"/>
      <c r="L21" s="826" t="s">
        <v>4294</v>
      </c>
      <c r="M21" s="808"/>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row>
    <row r="22" spans="1:39" s="92" customFormat="1" ht="174" customHeight="1">
      <c r="A22" s="954" t="s">
        <v>102</v>
      </c>
      <c r="B22" s="955"/>
      <c r="C22" s="955"/>
      <c r="D22" s="955"/>
      <c r="E22" s="955"/>
      <c r="F22" s="955"/>
      <c r="G22" s="955"/>
      <c r="H22" s="955"/>
      <c r="I22" s="955"/>
      <c r="J22" s="955"/>
      <c r="K22" s="955"/>
      <c r="L22" s="956"/>
      <c r="M22" s="191" t="s">
        <v>1052</v>
      </c>
      <c r="N22" s="173" t="s">
        <v>369</v>
      </c>
      <c r="O22" s="957">
        <v>2579.3000000000002</v>
      </c>
      <c r="P22" s="957">
        <v>2814.48</v>
      </c>
      <c r="Q22" s="957">
        <v>2814.48</v>
      </c>
      <c r="R22" s="957">
        <v>2706.4723399999998</v>
      </c>
      <c r="S22" s="957">
        <v>4678.1396000000004</v>
      </c>
      <c r="T22" s="957">
        <v>4865.2651839999999</v>
      </c>
      <c r="U22" s="957">
        <v>5059.8757913600011</v>
      </c>
      <c r="V22" s="957">
        <v>5262.2708230144008</v>
      </c>
      <c r="W22" s="957">
        <v>5472.7616559349763</v>
      </c>
      <c r="X22" s="957">
        <v>0</v>
      </c>
      <c r="Y22" s="957">
        <v>0</v>
      </c>
      <c r="Z22" s="957">
        <v>0</v>
      </c>
      <c r="AA22" s="957">
        <v>0</v>
      </c>
      <c r="AB22" s="957">
        <v>0</v>
      </c>
      <c r="AC22" s="957">
        <v>3453.9379297280007</v>
      </c>
      <c r="AD22" s="957">
        <v>3599.0033227765766</v>
      </c>
      <c r="AE22" s="957">
        <v>3742.9634556876399</v>
      </c>
      <c r="AF22" s="957">
        <v>3892.6819939151455</v>
      </c>
      <c r="AG22" s="957">
        <v>4048.3892736717512</v>
      </c>
      <c r="AH22" s="957">
        <v>0</v>
      </c>
      <c r="AI22" s="957">
        <v>0</v>
      </c>
      <c r="AJ22" s="957">
        <v>0</v>
      </c>
      <c r="AK22" s="957">
        <v>0</v>
      </c>
      <c r="AL22" s="957">
        <v>0</v>
      </c>
      <c r="AM22" s="919" t="s">
        <v>4279</v>
      </c>
    </row>
    <row r="23" spans="1:39" s="92" customFormat="1" ht="0.2" customHeight="1">
      <c r="A23" s="954" t="s">
        <v>102</v>
      </c>
      <c r="B23" s="955"/>
      <c r="C23" s="955"/>
      <c r="D23" s="955"/>
      <c r="E23" s="955"/>
      <c r="F23" s="955"/>
      <c r="G23" s="955"/>
      <c r="H23" s="955"/>
      <c r="I23" s="955"/>
      <c r="J23" s="955"/>
      <c r="K23" s="955"/>
      <c r="L23" s="956" t="s">
        <v>1051</v>
      </c>
      <c r="M23" s="191"/>
      <c r="N23" s="17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4"/>
    </row>
    <row r="24" spans="1:39" s="92" customFormat="1" ht="14.25">
      <c r="A24" s="810">
        <v>2</v>
      </c>
      <c r="B24" s="955"/>
      <c r="C24" s="955"/>
      <c r="D24" s="955"/>
      <c r="E24" s="955"/>
      <c r="F24" s="955"/>
      <c r="G24" s="955"/>
      <c r="H24" s="955"/>
      <c r="I24" s="955"/>
      <c r="J24" s="955"/>
      <c r="K24" s="779"/>
      <c r="L24" s="956" t="s">
        <v>18</v>
      </c>
      <c r="M24" s="958" t="s">
        <v>4155</v>
      </c>
      <c r="N24" s="173" t="s">
        <v>369</v>
      </c>
      <c r="O24" s="959">
        <v>714.3</v>
      </c>
      <c r="P24" s="959">
        <v>600.5</v>
      </c>
      <c r="Q24" s="959">
        <v>600.5</v>
      </c>
      <c r="R24" s="959">
        <v>742.93</v>
      </c>
      <c r="S24" s="959">
        <v>828.9072000000001</v>
      </c>
      <c r="T24" s="959">
        <v>862.06348800000012</v>
      </c>
      <c r="U24" s="959">
        <v>896.54602752000017</v>
      </c>
      <c r="V24" s="959">
        <v>932.40786862080017</v>
      </c>
      <c r="W24" s="959">
        <v>969.70418336563216</v>
      </c>
      <c r="X24" s="959"/>
      <c r="Y24" s="959"/>
      <c r="Z24" s="959"/>
      <c r="AA24" s="959"/>
      <c r="AB24" s="959"/>
      <c r="AC24" s="959">
        <v>704.57168054400017</v>
      </c>
      <c r="AD24" s="959">
        <v>734.16369112684822</v>
      </c>
      <c r="AE24" s="959">
        <v>763.5302387719222</v>
      </c>
      <c r="AF24" s="959">
        <v>794.07144832279914</v>
      </c>
      <c r="AG24" s="959">
        <v>825.83430625571111</v>
      </c>
      <c r="AH24" s="959"/>
      <c r="AI24" s="959"/>
      <c r="AJ24" s="959"/>
      <c r="AK24" s="959"/>
      <c r="AL24" s="959"/>
      <c r="AM24" s="919"/>
    </row>
    <row r="25" spans="1:39" s="92" customFormat="1" ht="14.25">
      <c r="A25" s="810">
        <v>2</v>
      </c>
      <c r="B25" s="955"/>
      <c r="C25" s="955"/>
      <c r="D25" s="955"/>
      <c r="E25" s="955"/>
      <c r="F25" s="955"/>
      <c r="G25" s="955"/>
      <c r="H25" s="955"/>
      <c r="I25" s="955"/>
      <c r="J25" s="955"/>
      <c r="K25" s="779"/>
      <c r="L25" s="956" t="s">
        <v>102</v>
      </c>
      <c r="M25" s="958" t="s">
        <v>4156</v>
      </c>
      <c r="N25" s="173" t="s">
        <v>369</v>
      </c>
      <c r="O25" s="959">
        <v>1085</v>
      </c>
      <c r="P25" s="959">
        <v>988.5</v>
      </c>
      <c r="Q25" s="959">
        <v>988.5</v>
      </c>
      <c r="R25" s="959">
        <v>1128.4000000000001</v>
      </c>
      <c r="S25" s="959">
        <v>1547.808</v>
      </c>
      <c r="T25" s="959">
        <v>1609.7203200000001</v>
      </c>
      <c r="U25" s="959">
        <v>1674.1091328000002</v>
      </c>
      <c r="V25" s="959">
        <v>1741.0734981120004</v>
      </c>
      <c r="W25" s="959">
        <v>1810.7164380364804</v>
      </c>
      <c r="X25" s="959"/>
      <c r="Y25" s="959"/>
      <c r="Z25" s="959"/>
      <c r="AA25" s="959"/>
      <c r="AB25" s="959"/>
      <c r="AC25" s="959">
        <v>1144.0433312</v>
      </c>
      <c r="AD25" s="959">
        <v>1192.0931511104</v>
      </c>
      <c r="AE25" s="959">
        <v>1239.776877154816</v>
      </c>
      <c r="AF25" s="959">
        <v>1289.3679522410087</v>
      </c>
      <c r="AG25" s="959">
        <v>1340.942670330649</v>
      </c>
      <c r="AH25" s="959"/>
      <c r="AI25" s="959"/>
      <c r="AJ25" s="959"/>
      <c r="AK25" s="959"/>
      <c r="AL25" s="959"/>
      <c r="AM25" s="919"/>
    </row>
    <row r="26" spans="1:39" s="92" customFormat="1" ht="14.25">
      <c r="A26" s="810">
        <v>2</v>
      </c>
      <c r="B26" s="955"/>
      <c r="C26" s="955"/>
      <c r="D26" s="955"/>
      <c r="E26" s="955"/>
      <c r="F26" s="955"/>
      <c r="G26" s="955"/>
      <c r="H26" s="955"/>
      <c r="I26" s="955"/>
      <c r="J26" s="955"/>
      <c r="K26" s="779"/>
      <c r="L26" s="956" t="s">
        <v>103</v>
      </c>
      <c r="M26" s="958" t="s">
        <v>4153</v>
      </c>
      <c r="N26" s="173" t="s">
        <v>369</v>
      </c>
      <c r="O26" s="959">
        <v>691.5</v>
      </c>
      <c r="P26" s="959">
        <v>1108.26</v>
      </c>
      <c r="Q26" s="959">
        <v>1108.26</v>
      </c>
      <c r="R26" s="959">
        <v>743.1</v>
      </c>
      <c r="S26" s="959">
        <v>2091.7579999999998</v>
      </c>
      <c r="T26" s="959">
        <v>2175.42832</v>
      </c>
      <c r="U26" s="959">
        <v>2262.4454528000001</v>
      </c>
      <c r="V26" s="959">
        <v>2352.9432709120001</v>
      </c>
      <c r="W26" s="959">
        <v>2447.0610017484801</v>
      </c>
      <c r="X26" s="959"/>
      <c r="Y26" s="959"/>
      <c r="Z26" s="959"/>
      <c r="AA26" s="959"/>
      <c r="AB26" s="959"/>
      <c r="AC26" s="959">
        <v>1391.4638256000003</v>
      </c>
      <c r="AD26" s="959">
        <v>1449.9053062752002</v>
      </c>
      <c r="AE26" s="959">
        <v>1507.9015185262083</v>
      </c>
      <c r="AF26" s="959">
        <v>1568.2175792672567</v>
      </c>
      <c r="AG26" s="959">
        <v>1630.946282437947</v>
      </c>
      <c r="AH26" s="959"/>
      <c r="AI26" s="959"/>
      <c r="AJ26" s="959"/>
      <c r="AK26" s="959"/>
      <c r="AL26" s="959"/>
      <c r="AM26" s="919"/>
    </row>
    <row r="27" spans="1:39" s="92" customFormat="1" ht="14.25">
      <c r="A27" s="810">
        <v>2</v>
      </c>
      <c r="B27" s="955"/>
      <c r="C27" s="955"/>
      <c r="D27" s="955"/>
      <c r="E27" s="955"/>
      <c r="F27" s="955"/>
      <c r="G27" s="955"/>
      <c r="H27" s="955"/>
      <c r="I27" s="955"/>
      <c r="J27" s="955"/>
      <c r="K27" s="779"/>
      <c r="L27" s="956" t="s">
        <v>104</v>
      </c>
      <c r="M27" s="958" t="s">
        <v>4157</v>
      </c>
      <c r="N27" s="173" t="s">
        <v>369</v>
      </c>
      <c r="O27" s="959">
        <v>88.5</v>
      </c>
      <c r="P27" s="959">
        <v>117.22</v>
      </c>
      <c r="Q27" s="959">
        <v>117.22</v>
      </c>
      <c r="R27" s="959">
        <v>92.042339999999996</v>
      </c>
      <c r="S27" s="959">
        <v>209.66640000000001</v>
      </c>
      <c r="T27" s="959">
        <v>218.05305600000003</v>
      </c>
      <c r="U27" s="959">
        <v>226.77517824000003</v>
      </c>
      <c r="V27" s="959">
        <v>235.84618536960005</v>
      </c>
      <c r="W27" s="959">
        <v>245.28003278438405</v>
      </c>
      <c r="X27" s="959"/>
      <c r="Y27" s="959"/>
      <c r="Z27" s="959"/>
      <c r="AA27" s="959"/>
      <c r="AB27" s="959"/>
      <c r="AC27" s="959">
        <v>213.85909238400004</v>
      </c>
      <c r="AD27" s="959">
        <v>222.84117426412806</v>
      </c>
      <c r="AE27" s="959">
        <v>231.7548212346932</v>
      </c>
      <c r="AF27" s="959">
        <v>241.02501408408094</v>
      </c>
      <c r="AG27" s="959">
        <v>250.66601464744417</v>
      </c>
      <c r="AH27" s="959"/>
      <c r="AI27" s="959"/>
      <c r="AJ27" s="959"/>
      <c r="AK27" s="959"/>
      <c r="AL27" s="959"/>
      <c r="AM27" s="919"/>
    </row>
    <row r="28" spans="1:39">
      <c r="A28" s="901"/>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row>
    <row r="29" spans="1:39" ht="15" customHeight="1">
      <c r="A29" s="901"/>
      <c r="B29" s="901"/>
      <c r="C29" s="901"/>
      <c r="D29" s="901"/>
      <c r="E29" s="901"/>
      <c r="F29" s="901"/>
      <c r="G29" s="901"/>
      <c r="H29" s="901"/>
      <c r="I29" s="901"/>
      <c r="J29" s="901"/>
      <c r="K29" s="901"/>
      <c r="L29" s="935" t="s">
        <v>1469</v>
      </c>
      <c r="M29" s="935"/>
      <c r="N29" s="935"/>
      <c r="O29" s="935"/>
      <c r="P29" s="935"/>
      <c r="Q29" s="935"/>
      <c r="R29" s="935"/>
      <c r="S29" s="960"/>
      <c r="T29" s="960"/>
      <c r="U29" s="960"/>
      <c r="V29" s="960"/>
      <c r="W29" s="960"/>
      <c r="X29" s="960"/>
      <c r="Y29" s="960"/>
      <c r="Z29" s="960"/>
      <c r="AA29" s="960"/>
      <c r="AB29" s="960"/>
      <c r="AC29" s="960"/>
      <c r="AD29" s="960"/>
      <c r="AE29" s="960"/>
      <c r="AF29" s="960"/>
      <c r="AG29" s="960"/>
      <c r="AH29" s="960"/>
      <c r="AI29" s="960"/>
      <c r="AJ29" s="960"/>
      <c r="AK29" s="960"/>
      <c r="AL29" s="960"/>
      <c r="AM29" s="960"/>
    </row>
    <row r="30" spans="1:39" ht="15" customHeight="1">
      <c r="A30" s="901"/>
      <c r="B30" s="901"/>
      <c r="C30" s="901"/>
      <c r="D30" s="901"/>
      <c r="E30" s="901"/>
      <c r="F30" s="901"/>
      <c r="G30" s="901"/>
      <c r="H30" s="901"/>
      <c r="I30" s="901"/>
      <c r="J30" s="901"/>
      <c r="K30" s="779"/>
      <c r="L30" s="961"/>
      <c r="M30" s="961"/>
      <c r="N30" s="961"/>
      <c r="O30" s="961"/>
      <c r="P30" s="961"/>
      <c r="Q30" s="961"/>
      <c r="R30" s="961"/>
      <c r="S30" s="962"/>
      <c r="T30" s="962"/>
      <c r="U30" s="962"/>
      <c r="V30" s="962"/>
      <c r="W30" s="962"/>
      <c r="X30" s="962"/>
      <c r="Y30" s="962"/>
      <c r="Z30" s="962"/>
      <c r="AA30" s="962"/>
      <c r="AB30" s="962"/>
      <c r="AC30" s="962"/>
      <c r="AD30" s="962"/>
      <c r="AE30" s="962"/>
      <c r="AF30" s="962"/>
      <c r="AG30" s="962"/>
      <c r="AH30" s="962"/>
      <c r="AI30" s="962"/>
      <c r="AJ30" s="962"/>
      <c r="AK30" s="962"/>
      <c r="AL30" s="962"/>
      <c r="AM30" s="962"/>
    </row>
  </sheetData>
  <sheetProtection formatColumns="0" formatRows="0" autoFilter="0"/>
  <mergeCells count="6">
    <mergeCell ref="L29:AM29"/>
    <mergeCell ref="L30:AM30"/>
    <mergeCell ref="L14:L15"/>
    <mergeCell ref="M14:M15"/>
    <mergeCell ref="N14:N15"/>
    <mergeCell ref="AM14:AM15"/>
  </mergeCells>
  <dataValidations count="2">
    <dataValidation type="textLength" operator="lessThanOrEqual" allowBlank="1" showInputMessage="1" showErrorMessage="1" errorTitle="Ошибка" error="Допускается ввод не более 900 символов!" sqref="AM17 AM22 AM19:AM20 AM24:AM27">
      <formula1>900</formula1>
    </dataValidation>
    <dataValidation type="decimal" allowBlank="1" showErrorMessage="1" errorTitle="Ошибка" error="Допускается ввод только неотрицательных чисел!" sqref="O19:AL20 O24:AL27">
      <formula1>0</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firstPageNumber="11" fitToWidth="0" fitToHeight="0" orientation="landscape" useFirstPageNumber="1" r:id="rId1"/>
  <headerFooter>
    <oddFooter>&amp;C&amp;A
&amp;P из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
    <tabColor rgb="FF002060"/>
    <outlinePr summaryBelow="0" summaryRight="0"/>
    <pageSetUpPr fitToPage="1"/>
  </sheetPr>
  <dimension ref="A1:AM73"/>
  <sheetViews>
    <sheetView showGridLines="0" view="pageBreakPreview" zoomScale="80" zoomScaleNormal="100" zoomScaleSheetLayoutView="80" workbookViewId="0">
      <pane xSplit="14" ySplit="15" topLeftCell="O31" activePane="bottomRight" state="frozen"/>
      <selection activeCell="M11" sqref="M11"/>
      <selection pane="topRight" activeCell="M11" sqref="M11"/>
      <selection pane="bottomLeft" activeCell="M11" sqref="M11"/>
      <selection pane="bottomRight" activeCell="AQ43" sqref="AQ43"/>
    </sheetView>
  </sheetViews>
  <sheetFormatPr defaultColWidth="9.140625" defaultRowHeight="11.25"/>
  <cols>
    <col min="1" max="10" width="2.7109375" style="88" hidden="1" customWidth="1"/>
    <col min="11" max="11" width="3.7109375" style="88" hidden="1" customWidth="1"/>
    <col min="12" max="12" width="7" style="88" customWidth="1"/>
    <col min="13" max="13" width="35.7109375" style="88" customWidth="1"/>
    <col min="14" max="19" width="13.28515625" style="88" customWidth="1"/>
    <col min="20" max="28" width="13.28515625" style="88" hidden="1" customWidth="1"/>
    <col min="29" max="29" width="13.28515625" style="88" customWidth="1"/>
    <col min="30" max="38" width="13.28515625" style="88" hidden="1" customWidth="1"/>
    <col min="39" max="39" width="43.7109375" style="88" customWidth="1"/>
    <col min="40" max="40" width="13.140625" style="88" customWidth="1"/>
    <col min="41" max="16384" width="9.140625" style="88"/>
  </cols>
  <sheetData>
    <row r="1" spans="1:39" hidden="1">
      <c r="A1" s="901"/>
      <c r="B1" s="901"/>
      <c r="C1" s="901"/>
      <c r="D1" s="901"/>
      <c r="E1" s="901"/>
      <c r="F1" s="901"/>
      <c r="G1" s="901"/>
      <c r="H1" s="901"/>
      <c r="I1" s="901"/>
      <c r="J1" s="901"/>
      <c r="K1" s="901"/>
      <c r="L1" s="901"/>
      <c r="M1" s="901"/>
      <c r="N1" s="901"/>
      <c r="O1" s="901">
        <v>2022</v>
      </c>
      <c r="P1" s="901">
        <v>2022</v>
      </c>
      <c r="Q1" s="901">
        <v>2022</v>
      </c>
      <c r="R1" s="901">
        <v>2023</v>
      </c>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901"/>
    </row>
    <row r="2" spans="1:39" hidden="1">
      <c r="A2" s="901"/>
      <c r="B2" s="901"/>
      <c r="C2" s="901"/>
      <c r="D2" s="901"/>
      <c r="E2" s="901"/>
      <c r="F2" s="901"/>
      <c r="G2" s="901"/>
      <c r="H2" s="901"/>
      <c r="I2" s="901"/>
      <c r="J2" s="901"/>
      <c r="K2" s="901"/>
      <c r="L2" s="901"/>
      <c r="M2" s="901"/>
      <c r="N2" s="901"/>
      <c r="O2" s="901" t="s">
        <v>285</v>
      </c>
      <c r="P2" s="901" t="s">
        <v>323</v>
      </c>
      <c r="Q2" s="901" t="s">
        <v>303</v>
      </c>
      <c r="R2" s="901" t="s">
        <v>285</v>
      </c>
      <c r="S2" s="901" t="s">
        <v>286</v>
      </c>
      <c r="T2" s="901" t="s">
        <v>286</v>
      </c>
      <c r="U2" s="901" t="s">
        <v>286</v>
      </c>
      <c r="V2" s="901" t="s">
        <v>286</v>
      </c>
      <c r="W2" s="901" t="s">
        <v>286</v>
      </c>
      <c r="X2" s="901" t="s">
        <v>286</v>
      </c>
      <c r="Y2" s="901" t="s">
        <v>286</v>
      </c>
      <c r="Z2" s="901" t="s">
        <v>286</v>
      </c>
      <c r="AA2" s="901" t="s">
        <v>286</v>
      </c>
      <c r="AB2" s="901" t="s">
        <v>286</v>
      </c>
      <c r="AC2" s="901" t="s">
        <v>285</v>
      </c>
      <c r="AD2" s="901" t="s">
        <v>285</v>
      </c>
      <c r="AE2" s="901" t="s">
        <v>285</v>
      </c>
      <c r="AF2" s="901" t="s">
        <v>285</v>
      </c>
      <c r="AG2" s="901" t="s">
        <v>285</v>
      </c>
      <c r="AH2" s="901" t="s">
        <v>285</v>
      </c>
      <c r="AI2" s="901" t="s">
        <v>285</v>
      </c>
      <c r="AJ2" s="901" t="s">
        <v>285</v>
      </c>
      <c r="AK2" s="901" t="s">
        <v>285</v>
      </c>
      <c r="AL2" s="901" t="s">
        <v>285</v>
      </c>
      <c r="AM2" s="901"/>
    </row>
    <row r="3" spans="1:39" hidden="1">
      <c r="A3" s="901"/>
      <c r="B3" s="901"/>
      <c r="C3" s="901"/>
      <c r="D3" s="901"/>
      <c r="E3" s="901"/>
      <c r="F3" s="901"/>
      <c r="G3" s="901"/>
      <c r="H3" s="901"/>
      <c r="I3" s="901"/>
      <c r="J3" s="901"/>
      <c r="K3" s="901"/>
      <c r="L3" s="901"/>
      <c r="M3" s="901"/>
      <c r="N3" s="901"/>
      <c r="O3" s="901" t="s">
        <v>4298</v>
      </c>
      <c r="P3" s="901" t="s">
        <v>4299</v>
      </c>
      <c r="Q3" s="901" t="s">
        <v>4300</v>
      </c>
      <c r="R3" s="901" t="s">
        <v>4302</v>
      </c>
      <c r="S3" s="901" t="s">
        <v>4303</v>
      </c>
      <c r="T3" s="901" t="s">
        <v>4308</v>
      </c>
      <c r="U3" s="901" t="s">
        <v>4310</v>
      </c>
      <c r="V3" s="901" t="s">
        <v>4312</v>
      </c>
      <c r="W3" s="901" t="s">
        <v>4314</v>
      </c>
      <c r="X3" s="901" t="s">
        <v>4316</v>
      </c>
      <c r="Y3" s="901" t="s">
        <v>4318</v>
      </c>
      <c r="Z3" s="901" t="s">
        <v>4320</v>
      </c>
      <c r="AA3" s="901" t="s">
        <v>4322</v>
      </c>
      <c r="AB3" s="901" t="s">
        <v>4324</v>
      </c>
      <c r="AC3" s="901" t="s">
        <v>4304</v>
      </c>
      <c r="AD3" s="901" t="s">
        <v>4309</v>
      </c>
      <c r="AE3" s="901" t="s">
        <v>4311</v>
      </c>
      <c r="AF3" s="901" t="s">
        <v>4313</v>
      </c>
      <c r="AG3" s="901" t="s">
        <v>4315</v>
      </c>
      <c r="AH3" s="901" t="s">
        <v>4317</v>
      </c>
      <c r="AI3" s="901" t="s">
        <v>4319</v>
      </c>
      <c r="AJ3" s="901" t="s">
        <v>4321</v>
      </c>
      <c r="AK3" s="901" t="s">
        <v>4323</v>
      </c>
      <c r="AL3" s="901" t="s">
        <v>4325</v>
      </c>
      <c r="AM3" s="901"/>
    </row>
    <row r="4" spans="1:39" hidden="1">
      <c r="A4" s="901"/>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row>
    <row r="5" spans="1:39" hidden="1">
      <c r="A5" s="901"/>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row>
    <row r="6" spans="1:39" hidden="1">
      <c r="A6" s="901"/>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row>
    <row r="7" spans="1:39" hidden="1">
      <c r="A7" s="901"/>
      <c r="B7" s="901"/>
      <c r="C7" s="901"/>
      <c r="D7" s="901"/>
      <c r="E7" s="901"/>
      <c r="F7" s="901"/>
      <c r="G7" s="901"/>
      <c r="H7" s="901"/>
      <c r="I7" s="901"/>
      <c r="J7" s="901"/>
      <c r="K7" s="901"/>
      <c r="L7" s="901"/>
      <c r="M7" s="901"/>
      <c r="N7" s="901"/>
      <c r="O7" s="901"/>
      <c r="P7" s="901"/>
      <c r="Q7" s="901"/>
      <c r="R7" s="901"/>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901"/>
    </row>
    <row r="8" spans="1:39" hidden="1">
      <c r="A8" s="901"/>
      <c r="B8" s="901"/>
      <c r="C8" s="901"/>
      <c r="D8" s="901"/>
      <c r="E8" s="901"/>
      <c r="F8" s="901"/>
      <c r="G8" s="901"/>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row>
    <row r="9" spans="1:39" hidden="1">
      <c r="A9" s="901"/>
      <c r="B9" s="901"/>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row>
    <row r="10" spans="1:39" hidden="1">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row>
    <row r="11" spans="1:39" ht="15" hidden="1" customHeight="1">
      <c r="A11" s="901"/>
      <c r="B11" s="901"/>
      <c r="C11" s="901"/>
      <c r="D11" s="901"/>
      <c r="E11" s="901"/>
      <c r="F11" s="901"/>
      <c r="G11" s="901"/>
      <c r="H11" s="901"/>
      <c r="I11" s="901"/>
      <c r="J11" s="901"/>
      <c r="K11" s="901"/>
      <c r="L11" s="901"/>
      <c r="M11" s="859"/>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row>
    <row r="12" spans="1:39" s="89" customFormat="1" ht="20.100000000000001" customHeight="1">
      <c r="A12" s="902"/>
      <c r="B12" s="902"/>
      <c r="C12" s="902"/>
      <c r="D12" s="902"/>
      <c r="E12" s="902"/>
      <c r="F12" s="902"/>
      <c r="G12" s="902"/>
      <c r="H12" s="902"/>
      <c r="I12" s="902"/>
      <c r="J12" s="902"/>
      <c r="K12" s="902"/>
      <c r="L12" s="477" t="s">
        <v>1275</v>
      </c>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row>
    <row r="13" spans="1:39" s="196" customFormat="1">
      <c r="L13" s="197"/>
      <c r="M13" s="197"/>
      <c r="N13" s="197"/>
      <c r="O13" s="198"/>
      <c r="P13" s="198"/>
      <c r="Q13" s="198"/>
      <c r="R13" s="198"/>
      <c r="S13" s="197"/>
      <c r="T13" s="197"/>
      <c r="U13" s="197"/>
      <c r="V13" s="197"/>
      <c r="W13" s="197"/>
      <c r="X13" s="197"/>
      <c r="Y13" s="197"/>
      <c r="Z13" s="197"/>
      <c r="AA13" s="197"/>
      <c r="AB13" s="197"/>
      <c r="AC13" s="197"/>
      <c r="AD13" s="197"/>
      <c r="AE13" s="197"/>
      <c r="AF13" s="197"/>
      <c r="AG13" s="197"/>
      <c r="AH13" s="197"/>
      <c r="AI13" s="197"/>
      <c r="AJ13" s="197"/>
      <c r="AK13" s="197"/>
      <c r="AL13" s="197"/>
      <c r="AM13" s="197"/>
    </row>
    <row r="14" spans="1:39" s="90" customFormat="1" ht="15" customHeight="1">
      <c r="A14" s="871"/>
      <c r="B14" s="871"/>
      <c r="C14" s="871"/>
      <c r="D14" s="871"/>
      <c r="E14" s="871"/>
      <c r="F14" s="871"/>
      <c r="G14" s="871"/>
      <c r="H14" s="871"/>
      <c r="I14" s="871"/>
      <c r="J14" s="871"/>
      <c r="K14" s="871"/>
      <c r="L14" s="953" t="s">
        <v>16</v>
      </c>
      <c r="M14" s="953" t="s">
        <v>121</v>
      </c>
      <c r="N14" s="953" t="s">
        <v>143</v>
      </c>
      <c r="O14" s="906" t="s">
        <v>4295</v>
      </c>
      <c r="P14" s="906" t="s">
        <v>4295</v>
      </c>
      <c r="Q14" s="906" t="s">
        <v>4295</v>
      </c>
      <c r="R14" s="907" t="s">
        <v>4296</v>
      </c>
      <c r="S14" s="908" t="s">
        <v>4297</v>
      </c>
      <c r="T14" s="908" t="s">
        <v>4326</v>
      </c>
      <c r="U14" s="908" t="s">
        <v>4327</v>
      </c>
      <c r="V14" s="908" t="s">
        <v>4328</v>
      </c>
      <c r="W14" s="908" t="s">
        <v>4329</v>
      </c>
      <c r="X14" s="908" t="s">
        <v>4330</v>
      </c>
      <c r="Y14" s="908" t="s">
        <v>4331</v>
      </c>
      <c r="Z14" s="908" t="s">
        <v>4332</v>
      </c>
      <c r="AA14" s="908" t="s">
        <v>4333</v>
      </c>
      <c r="AB14" s="908" t="s">
        <v>4334</v>
      </c>
      <c r="AC14" s="908" t="s">
        <v>4297</v>
      </c>
      <c r="AD14" s="908" t="s">
        <v>4326</v>
      </c>
      <c r="AE14" s="908" t="s">
        <v>4327</v>
      </c>
      <c r="AF14" s="908" t="s">
        <v>4328</v>
      </c>
      <c r="AG14" s="908" t="s">
        <v>4329</v>
      </c>
      <c r="AH14" s="908" t="s">
        <v>4330</v>
      </c>
      <c r="AI14" s="908" t="s">
        <v>4331</v>
      </c>
      <c r="AJ14" s="908" t="s">
        <v>4332</v>
      </c>
      <c r="AK14" s="908" t="s">
        <v>4333</v>
      </c>
      <c r="AL14" s="908" t="s">
        <v>4334</v>
      </c>
      <c r="AM14" s="909" t="s">
        <v>322</v>
      </c>
    </row>
    <row r="15" spans="1:39" s="90" customFormat="1" ht="50.1" customHeight="1">
      <c r="A15" s="871"/>
      <c r="B15" s="871"/>
      <c r="C15" s="871"/>
      <c r="D15" s="871"/>
      <c r="E15" s="871"/>
      <c r="F15" s="871"/>
      <c r="G15" s="871"/>
      <c r="H15" s="871"/>
      <c r="I15" s="871"/>
      <c r="J15" s="871"/>
      <c r="K15" s="871"/>
      <c r="L15" s="953"/>
      <c r="M15" s="953"/>
      <c r="N15" s="953"/>
      <c r="O15" s="908" t="s">
        <v>285</v>
      </c>
      <c r="P15" s="908" t="s">
        <v>323</v>
      </c>
      <c r="Q15" s="908" t="s">
        <v>303</v>
      </c>
      <c r="R15" s="908" t="s">
        <v>285</v>
      </c>
      <c r="S15" s="911" t="s">
        <v>286</v>
      </c>
      <c r="T15" s="911" t="s">
        <v>286</v>
      </c>
      <c r="U15" s="911" t="s">
        <v>286</v>
      </c>
      <c r="V15" s="911" t="s">
        <v>286</v>
      </c>
      <c r="W15" s="911" t="s">
        <v>286</v>
      </c>
      <c r="X15" s="911" t="s">
        <v>286</v>
      </c>
      <c r="Y15" s="911" t="s">
        <v>286</v>
      </c>
      <c r="Z15" s="911" t="s">
        <v>286</v>
      </c>
      <c r="AA15" s="911" t="s">
        <v>286</v>
      </c>
      <c r="AB15" s="911" t="s">
        <v>286</v>
      </c>
      <c r="AC15" s="911" t="s">
        <v>285</v>
      </c>
      <c r="AD15" s="911" t="s">
        <v>285</v>
      </c>
      <c r="AE15" s="911" t="s">
        <v>285</v>
      </c>
      <c r="AF15" s="911" t="s">
        <v>285</v>
      </c>
      <c r="AG15" s="911" t="s">
        <v>285</v>
      </c>
      <c r="AH15" s="911" t="s">
        <v>285</v>
      </c>
      <c r="AI15" s="911" t="s">
        <v>285</v>
      </c>
      <c r="AJ15" s="911" t="s">
        <v>285</v>
      </c>
      <c r="AK15" s="911" t="s">
        <v>285</v>
      </c>
      <c r="AL15" s="911" t="s">
        <v>285</v>
      </c>
      <c r="AM15" s="909"/>
    </row>
    <row r="16" spans="1:39" s="90" customFormat="1">
      <c r="A16" s="912" t="s">
        <v>18</v>
      </c>
      <c r="B16" s="871"/>
      <c r="C16" s="871"/>
      <c r="D16" s="871"/>
      <c r="E16" s="871"/>
      <c r="F16" s="871"/>
      <c r="G16" s="871"/>
      <c r="H16" s="871"/>
      <c r="I16" s="871"/>
      <c r="J16" s="871"/>
      <c r="K16" s="871"/>
      <c r="L16" s="826" t="s">
        <v>4290</v>
      </c>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72"/>
    </row>
    <row r="17" spans="1:39" s="92" customFormat="1" ht="150" customHeight="1">
      <c r="A17" s="963">
        <v>1</v>
      </c>
      <c r="B17" s="955"/>
      <c r="C17" s="955"/>
      <c r="D17" s="955"/>
      <c r="E17" s="955"/>
      <c r="F17" s="955"/>
      <c r="G17" s="955"/>
      <c r="H17" s="955"/>
      <c r="I17" s="955"/>
      <c r="J17" s="955"/>
      <c r="K17" s="955"/>
      <c r="L17" s="956" t="s">
        <v>18</v>
      </c>
      <c r="M17" s="191" t="s">
        <v>1052</v>
      </c>
      <c r="N17" s="926" t="s">
        <v>369</v>
      </c>
      <c r="O17" s="193">
        <v>1226.8604</v>
      </c>
      <c r="P17" s="193">
        <v>1412.04</v>
      </c>
      <c r="Q17" s="193">
        <v>1412.04</v>
      </c>
      <c r="R17" s="193">
        <v>1350.88</v>
      </c>
      <c r="S17" s="193">
        <v>1625.6100000000001</v>
      </c>
      <c r="T17" s="193">
        <v>1706.8905</v>
      </c>
      <c r="U17" s="193">
        <v>1792.2350250000002</v>
      </c>
      <c r="V17" s="193">
        <v>1881.8467762500004</v>
      </c>
      <c r="W17" s="193">
        <v>1975.9391150625006</v>
      </c>
      <c r="X17" s="193">
        <v>0</v>
      </c>
      <c r="Y17" s="193">
        <v>0</v>
      </c>
      <c r="Z17" s="193">
        <v>0</v>
      </c>
      <c r="AA17" s="193">
        <v>0</v>
      </c>
      <c r="AB17" s="193">
        <v>0</v>
      </c>
      <c r="AC17" s="193">
        <v>1625.6100000000001</v>
      </c>
      <c r="AD17" s="193">
        <v>1696.5283200000003</v>
      </c>
      <c r="AE17" s="193">
        <v>1747.4241696000001</v>
      </c>
      <c r="AF17" s="193">
        <v>1799.8468946880002</v>
      </c>
      <c r="AG17" s="193">
        <v>1853.8423015286398</v>
      </c>
      <c r="AH17" s="193">
        <v>0</v>
      </c>
      <c r="AI17" s="193">
        <v>0</v>
      </c>
      <c r="AJ17" s="193">
        <v>0</v>
      </c>
      <c r="AK17" s="193">
        <v>0</v>
      </c>
      <c r="AL17" s="193">
        <v>0</v>
      </c>
      <c r="AM17" s="919" t="s">
        <v>4206</v>
      </c>
    </row>
    <row r="18" spans="1:39" s="92" customFormat="1" ht="76.5" customHeight="1">
      <c r="A18" s="963">
        <v>1</v>
      </c>
      <c r="B18" s="955"/>
      <c r="C18" s="955"/>
      <c r="D18" s="955"/>
      <c r="E18" s="955"/>
      <c r="F18" s="955"/>
      <c r="G18" s="955"/>
      <c r="H18" s="955"/>
      <c r="I18" s="955"/>
      <c r="J18" s="955"/>
      <c r="K18" s="955"/>
      <c r="L18" s="956" t="s">
        <v>102</v>
      </c>
      <c r="M18" s="191" t="s">
        <v>1167</v>
      </c>
      <c r="N18" s="908" t="s">
        <v>1239</v>
      </c>
      <c r="O18" s="193">
        <v>414</v>
      </c>
      <c r="P18" s="193">
        <v>424.48</v>
      </c>
      <c r="Q18" s="193">
        <v>424.48</v>
      </c>
      <c r="R18" s="193">
        <v>412</v>
      </c>
      <c r="S18" s="193">
        <v>426.1</v>
      </c>
      <c r="T18" s="193">
        <v>426.1</v>
      </c>
      <c r="U18" s="193">
        <v>426.1</v>
      </c>
      <c r="V18" s="193">
        <v>426.1</v>
      </c>
      <c r="W18" s="193">
        <v>426.1</v>
      </c>
      <c r="X18" s="193">
        <v>0</v>
      </c>
      <c r="Y18" s="193">
        <v>0</v>
      </c>
      <c r="Z18" s="193">
        <v>0</v>
      </c>
      <c r="AA18" s="193">
        <v>0</v>
      </c>
      <c r="AB18" s="193">
        <v>0</v>
      </c>
      <c r="AC18" s="193">
        <v>426.1</v>
      </c>
      <c r="AD18" s="193">
        <v>426.1</v>
      </c>
      <c r="AE18" s="193">
        <v>426.1</v>
      </c>
      <c r="AF18" s="193">
        <v>426.1</v>
      </c>
      <c r="AG18" s="193">
        <v>426.1</v>
      </c>
      <c r="AH18" s="193">
        <v>0</v>
      </c>
      <c r="AI18" s="193">
        <v>0</v>
      </c>
      <c r="AJ18" s="193">
        <v>0</v>
      </c>
      <c r="AK18" s="193">
        <v>0</v>
      </c>
      <c r="AL18" s="193">
        <v>0</v>
      </c>
      <c r="AM18" s="919"/>
    </row>
    <row r="19" spans="1:39" s="92" customFormat="1">
      <c r="A19" s="963">
        <v>1</v>
      </c>
      <c r="B19" s="955"/>
      <c r="C19" s="955"/>
      <c r="D19" s="955"/>
      <c r="E19" s="955"/>
      <c r="F19" s="955"/>
      <c r="G19" s="955"/>
      <c r="H19" s="955"/>
      <c r="I19" s="955"/>
      <c r="J19" s="955"/>
      <c r="K19" s="955"/>
      <c r="L19" s="956" t="s">
        <v>103</v>
      </c>
      <c r="M19" s="191" t="s">
        <v>1168</v>
      </c>
      <c r="N19" s="908" t="s">
        <v>371</v>
      </c>
      <c r="O19" s="964">
        <v>893.5</v>
      </c>
      <c r="P19" s="964">
        <v>858.84719999999993</v>
      </c>
      <c r="Q19" s="964">
        <v>858.84719999999993</v>
      </c>
      <c r="R19" s="964">
        <v>859.72800000000007</v>
      </c>
      <c r="S19" s="964">
        <v>827.30299999999988</v>
      </c>
      <c r="T19" s="964">
        <v>827.30299999999988</v>
      </c>
      <c r="U19" s="964">
        <v>827.30299999999988</v>
      </c>
      <c r="V19" s="964">
        <v>827.30299999999988</v>
      </c>
      <c r="W19" s="964">
        <v>827.30299999999988</v>
      </c>
      <c r="X19" s="964"/>
      <c r="Y19" s="964"/>
      <c r="Z19" s="964"/>
      <c r="AA19" s="964"/>
      <c r="AB19" s="964"/>
      <c r="AC19" s="964">
        <v>827.30299999999988</v>
      </c>
      <c r="AD19" s="964">
        <v>827.30299999999988</v>
      </c>
      <c r="AE19" s="964">
        <v>827.30299999999988</v>
      </c>
      <c r="AF19" s="964">
        <v>827.30299999999988</v>
      </c>
      <c r="AG19" s="964">
        <v>827.30299999999988</v>
      </c>
      <c r="AH19" s="964"/>
      <c r="AI19" s="964"/>
      <c r="AJ19" s="964"/>
      <c r="AK19" s="964"/>
      <c r="AL19" s="964"/>
      <c r="AM19" s="919"/>
    </row>
    <row r="20" spans="1:39" s="92" customFormat="1">
      <c r="A20" s="963">
        <v>1</v>
      </c>
      <c r="B20" s="955"/>
      <c r="C20" s="955"/>
      <c r="D20" s="955"/>
      <c r="E20" s="955"/>
      <c r="F20" s="955"/>
      <c r="G20" s="955"/>
      <c r="H20" s="955"/>
      <c r="I20" s="955"/>
      <c r="J20" s="955"/>
      <c r="K20" s="955"/>
      <c r="L20" s="956" t="s">
        <v>104</v>
      </c>
      <c r="M20" s="191" t="s">
        <v>372</v>
      </c>
      <c r="N20" s="908" t="s">
        <v>506</v>
      </c>
      <c r="O20" s="193">
        <v>2.9634309178743963</v>
      </c>
      <c r="P20" s="193">
        <v>3.326517150395778</v>
      </c>
      <c r="Q20" s="193">
        <v>3.326517150395778</v>
      </c>
      <c r="R20" s="193">
        <v>3.2788349514563109</v>
      </c>
      <c r="S20" s="193">
        <v>3.815090354376907</v>
      </c>
      <c r="T20" s="193">
        <v>4.0058448720957518</v>
      </c>
      <c r="U20" s="193">
        <v>4.2061371157005398</v>
      </c>
      <c r="V20" s="193">
        <v>4.4164439714855677</v>
      </c>
      <c r="W20" s="193">
        <v>4.6372661700598465</v>
      </c>
      <c r="X20" s="193">
        <v>0</v>
      </c>
      <c r="Y20" s="193">
        <v>0</v>
      </c>
      <c r="Z20" s="193">
        <v>0</v>
      </c>
      <c r="AA20" s="193">
        <v>0</v>
      </c>
      <c r="AB20" s="193">
        <v>0</v>
      </c>
      <c r="AC20" s="193">
        <v>3.815090354376907</v>
      </c>
      <c r="AD20" s="193">
        <v>3.9815262145036381</v>
      </c>
      <c r="AE20" s="193">
        <v>4.1009720009387465</v>
      </c>
      <c r="AF20" s="193">
        <v>4.2240011609669095</v>
      </c>
      <c r="AG20" s="193">
        <v>4.3507211957959155</v>
      </c>
      <c r="AH20" s="193">
        <v>0</v>
      </c>
      <c r="AI20" s="193">
        <v>0</v>
      </c>
      <c r="AJ20" s="193">
        <v>0</v>
      </c>
      <c r="AK20" s="193">
        <v>0</v>
      </c>
      <c r="AL20" s="193">
        <v>0</v>
      </c>
      <c r="AM20" s="919"/>
    </row>
    <row r="21" spans="1:39" s="92" customFormat="1">
      <c r="A21" s="963">
        <v>1</v>
      </c>
      <c r="B21" s="955"/>
      <c r="C21" s="955"/>
      <c r="D21" s="955"/>
      <c r="E21" s="955"/>
      <c r="F21" s="955"/>
      <c r="G21" s="955"/>
      <c r="H21" s="955"/>
      <c r="I21" s="955"/>
      <c r="J21" s="955"/>
      <c r="K21" s="955"/>
      <c r="L21" s="956" t="s">
        <v>120</v>
      </c>
      <c r="M21" s="191" t="s">
        <v>373</v>
      </c>
      <c r="N21" s="908" t="s">
        <v>502</v>
      </c>
      <c r="O21" s="965">
        <v>0.46334639059876886</v>
      </c>
      <c r="P21" s="965">
        <v>0.49424391207190294</v>
      </c>
      <c r="Q21" s="965">
        <v>0.49424391207190294</v>
      </c>
      <c r="R21" s="965">
        <v>0.47922133511994486</v>
      </c>
      <c r="S21" s="965">
        <v>0.51504708673847444</v>
      </c>
      <c r="T21" s="965">
        <v>0.51504708673847444</v>
      </c>
      <c r="U21" s="965">
        <v>0.51504708673847444</v>
      </c>
      <c r="V21" s="965">
        <v>0.51504708673847444</v>
      </c>
      <c r="W21" s="965">
        <v>0.51504708673847444</v>
      </c>
      <c r="X21" s="965">
        <v>0</v>
      </c>
      <c r="Y21" s="965">
        <v>0</v>
      </c>
      <c r="Z21" s="965">
        <v>0</v>
      </c>
      <c r="AA21" s="965">
        <v>0</v>
      </c>
      <c r="AB21" s="965">
        <v>0</v>
      </c>
      <c r="AC21" s="965">
        <v>0.51504708673847444</v>
      </c>
      <c r="AD21" s="965">
        <v>0.51504708673847444</v>
      </c>
      <c r="AE21" s="965">
        <v>0.51504708673847444</v>
      </c>
      <c r="AF21" s="965">
        <v>0.51504708673847444</v>
      </c>
      <c r="AG21" s="965">
        <v>0.51504708673847444</v>
      </c>
      <c r="AH21" s="965">
        <v>0</v>
      </c>
      <c r="AI21" s="965">
        <v>0</v>
      </c>
      <c r="AJ21" s="965">
        <v>0</v>
      </c>
      <c r="AK21" s="965">
        <v>0</v>
      </c>
      <c r="AL21" s="965">
        <v>0</v>
      </c>
      <c r="AM21" s="919"/>
    </row>
    <row r="22" spans="1:39" s="92" customFormat="1" ht="22.5">
      <c r="A22" s="963">
        <v>1</v>
      </c>
      <c r="B22" s="955"/>
      <c r="C22" s="955"/>
      <c r="D22" s="955"/>
      <c r="E22" s="955"/>
      <c r="F22" s="955"/>
      <c r="G22" s="955"/>
      <c r="H22" s="955"/>
      <c r="I22" s="955"/>
      <c r="J22" s="966" t="s">
        <v>1056</v>
      </c>
      <c r="K22" s="955"/>
      <c r="L22" s="967"/>
      <c r="M22" s="968" t="s">
        <v>1153</v>
      </c>
      <c r="N22" s="969"/>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1"/>
    </row>
    <row r="23" spans="1:39" s="92" customFormat="1" ht="22.5">
      <c r="A23" s="963">
        <v>1</v>
      </c>
      <c r="B23" s="955"/>
      <c r="C23" s="955"/>
      <c r="D23" s="955"/>
      <c r="E23" s="955"/>
      <c r="F23" s="955"/>
      <c r="G23" s="955"/>
      <c r="H23" s="955"/>
      <c r="I23" s="955"/>
      <c r="J23" s="966" t="s">
        <v>1137</v>
      </c>
      <c r="K23" s="955"/>
      <c r="L23" s="967"/>
      <c r="M23" s="968" t="s">
        <v>1154</v>
      </c>
      <c r="N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1"/>
    </row>
    <row r="24" spans="1:39" s="92" customFormat="1" ht="14.25">
      <c r="A24" s="972">
        <v>1</v>
      </c>
      <c r="B24" s="955"/>
      <c r="C24" s="955"/>
      <c r="D24" s="955"/>
      <c r="E24" s="955"/>
      <c r="F24" s="955"/>
      <c r="G24" s="955"/>
      <c r="H24" s="955"/>
      <c r="I24" s="955"/>
      <c r="J24" s="973" t="s">
        <v>197</v>
      </c>
      <c r="K24" s="779"/>
      <c r="L24" s="956" t="s">
        <v>197</v>
      </c>
      <c r="M24" s="974" t="s">
        <v>1061</v>
      </c>
      <c r="N24" s="926" t="s">
        <v>369</v>
      </c>
      <c r="O24" s="957">
        <v>1226.8604</v>
      </c>
      <c r="P24" s="957">
        <v>1412.04</v>
      </c>
      <c r="Q24" s="957">
        <v>1412.04</v>
      </c>
      <c r="R24" s="957">
        <v>1350.88</v>
      </c>
      <c r="S24" s="957">
        <v>1625.6100000000001</v>
      </c>
      <c r="T24" s="957">
        <v>1706.8905</v>
      </c>
      <c r="U24" s="957">
        <v>1792.2350250000002</v>
      </c>
      <c r="V24" s="957">
        <v>1881.8467762500004</v>
      </c>
      <c r="W24" s="957">
        <v>1975.9391150625006</v>
      </c>
      <c r="X24" s="957">
        <v>0</v>
      </c>
      <c r="Y24" s="957">
        <v>0</v>
      </c>
      <c r="Z24" s="957">
        <v>0</v>
      </c>
      <c r="AA24" s="957">
        <v>0</v>
      </c>
      <c r="AB24" s="957">
        <v>0</v>
      </c>
      <c r="AC24" s="957">
        <v>1625.6100000000001</v>
      </c>
      <c r="AD24" s="957">
        <v>1696.5283200000003</v>
      </c>
      <c r="AE24" s="957">
        <v>1747.4241696000001</v>
      </c>
      <c r="AF24" s="957">
        <v>1799.8468946880002</v>
      </c>
      <c r="AG24" s="957">
        <v>1853.8423015286398</v>
      </c>
      <c r="AH24" s="957">
        <v>0</v>
      </c>
      <c r="AI24" s="957">
        <v>0</v>
      </c>
      <c r="AJ24" s="957">
        <v>0</v>
      </c>
      <c r="AK24" s="957">
        <v>0</v>
      </c>
      <c r="AL24" s="957">
        <v>0</v>
      </c>
      <c r="AM24" s="919"/>
    </row>
    <row r="25" spans="1:39" s="92" customFormat="1">
      <c r="A25" s="972">
        <v>1</v>
      </c>
      <c r="B25" s="955"/>
      <c r="C25" s="955"/>
      <c r="D25" s="955"/>
      <c r="E25" s="955"/>
      <c r="F25" s="955"/>
      <c r="G25" s="955"/>
      <c r="H25" s="955"/>
      <c r="I25" s="955"/>
      <c r="J25" s="973"/>
      <c r="K25" s="955"/>
      <c r="L25" s="926" t="s">
        <v>4335</v>
      </c>
      <c r="M25" s="975" t="s">
        <v>1464</v>
      </c>
      <c r="N25" s="926" t="s">
        <v>1500</v>
      </c>
      <c r="O25" s="959">
        <v>492.08040000000005</v>
      </c>
      <c r="P25" s="959">
        <v>572.02</v>
      </c>
      <c r="Q25" s="959">
        <v>572.02</v>
      </c>
      <c r="R25" s="959">
        <v>528.88</v>
      </c>
      <c r="S25" s="959">
        <v>654.88</v>
      </c>
      <c r="T25" s="959">
        <v>687.62400000000002</v>
      </c>
      <c r="U25" s="959">
        <v>722.00520000000006</v>
      </c>
      <c r="V25" s="959">
        <v>758.10546000000011</v>
      </c>
      <c r="W25" s="959">
        <v>796.01073300000019</v>
      </c>
      <c r="X25" s="959"/>
      <c r="Y25" s="959"/>
      <c r="Z25" s="959"/>
      <c r="AA25" s="959"/>
      <c r="AB25" s="959"/>
      <c r="AC25" s="959">
        <v>654.88</v>
      </c>
      <c r="AD25" s="959">
        <v>686.96912000000009</v>
      </c>
      <c r="AE25" s="959">
        <v>707.57819360000008</v>
      </c>
      <c r="AF25" s="959">
        <v>728.80553940800007</v>
      </c>
      <c r="AG25" s="959">
        <v>750.66970559024014</v>
      </c>
      <c r="AH25" s="959"/>
      <c r="AI25" s="959"/>
      <c r="AJ25" s="959"/>
      <c r="AK25" s="959"/>
      <c r="AL25" s="959"/>
      <c r="AM25" s="919"/>
    </row>
    <row r="26" spans="1:39" s="92" customFormat="1">
      <c r="A26" s="972">
        <v>1</v>
      </c>
      <c r="B26" s="955"/>
      <c r="C26" s="955"/>
      <c r="D26" s="955"/>
      <c r="E26" s="955"/>
      <c r="F26" s="955"/>
      <c r="G26" s="955"/>
      <c r="H26" s="955"/>
      <c r="I26" s="955"/>
      <c r="J26" s="973"/>
      <c r="K26" s="955"/>
      <c r="L26" s="926" t="s">
        <v>4336</v>
      </c>
      <c r="M26" s="976" t="s">
        <v>1057</v>
      </c>
      <c r="N26" s="908" t="s">
        <v>506</v>
      </c>
      <c r="O26" s="957">
        <v>1.1886000000000001</v>
      </c>
      <c r="P26" s="957">
        <v>1.3475782133433847</v>
      </c>
      <c r="Q26" s="957">
        <v>1.3475782133433847</v>
      </c>
      <c r="R26" s="957">
        <v>1.2836893203883495</v>
      </c>
      <c r="S26" s="957">
        <v>1.5369162168505044</v>
      </c>
      <c r="T26" s="957">
        <v>1.6137620276930298</v>
      </c>
      <c r="U26" s="957">
        <v>1.6944501290776814</v>
      </c>
      <c r="V26" s="957">
        <v>1.7791726355315656</v>
      </c>
      <c r="W26" s="957">
        <v>1.8681312673081441</v>
      </c>
      <c r="X26" s="957">
        <v>0</v>
      </c>
      <c r="Y26" s="957">
        <v>0</v>
      </c>
      <c r="Z26" s="957">
        <v>0</v>
      </c>
      <c r="AA26" s="957">
        <v>0</v>
      </c>
      <c r="AB26" s="957">
        <v>0</v>
      </c>
      <c r="AC26" s="957">
        <v>1.5369162168505044</v>
      </c>
      <c r="AD26" s="957">
        <v>1.6122251114761794</v>
      </c>
      <c r="AE26" s="957">
        <v>1.6605918648204647</v>
      </c>
      <c r="AF26" s="957">
        <v>1.7104096207650787</v>
      </c>
      <c r="AG26" s="957">
        <v>1.7617219093880312</v>
      </c>
      <c r="AH26" s="957">
        <v>0</v>
      </c>
      <c r="AI26" s="957">
        <v>0</v>
      </c>
      <c r="AJ26" s="957">
        <v>0</v>
      </c>
      <c r="AK26" s="957">
        <v>0</v>
      </c>
      <c r="AL26" s="957">
        <v>0</v>
      </c>
      <c r="AM26" s="919"/>
    </row>
    <row r="27" spans="1:39" s="92" customFormat="1">
      <c r="A27" s="972">
        <v>1</v>
      </c>
      <c r="B27" s="955"/>
      <c r="C27" s="955"/>
      <c r="D27" s="955"/>
      <c r="E27" s="955"/>
      <c r="F27" s="955"/>
      <c r="G27" s="955"/>
      <c r="H27" s="955"/>
      <c r="I27" s="955"/>
      <c r="J27" s="973"/>
      <c r="K27" s="955"/>
      <c r="L27" s="926" t="s">
        <v>4337</v>
      </c>
      <c r="M27" s="976" t="s">
        <v>1169</v>
      </c>
      <c r="N27" s="908" t="s">
        <v>1239</v>
      </c>
      <c r="O27" s="959">
        <v>414</v>
      </c>
      <c r="P27" s="959">
        <v>424.48</v>
      </c>
      <c r="Q27" s="959">
        <v>424.48</v>
      </c>
      <c r="R27" s="959">
        <v>412</v>
      </c>
      <c r="S27" s="959">
        <v>426.1</v>
      </c>
      <c r="T27" s="959">
        <v>426.1</v>
      </c>
      <c r="U27" s="959">
        <v>426.1</v>
      </c>
      <c r="V27" s="959">
        <v>426.1</v>
      </c>
      <c r="W27" s="959">
        <v>426.1</v>
      </c>
      <c r="X27" s="959"/>
      <c r="Y27" s="959"/>
      <c r="Z27" s="959"/>
      <c r="AA27" s="959"/>
      <c r="AB27" s="959"/>
      <c r="AC27" s="959">
        <v>426.1</v>
      </c>
      <c r="AD27" s="959">
        <v>426.1</v>
      </c>
      <c r="AE27" s="959">
        <v>426.1</v>
      </c>
      <c r="AF27" s="959">
        <v>426.1</v>
      </c>
      <c r="AG27" s="959">
        <v>426.1</v>
      </c>
      <c r="AH27" s="959"/>
      <c r="AI27" s="959"/>
      <c r="AJ27" s="959"/>
      <c r="AK27" s="959"/>
      <c r="AL27" s="959"/>
      <c r="AM27" s="919"/>
    </row>
    <row r="28" spans="1:39" s="92" customFormat="1">
      <c r="A28" s="972">
        <v>1</v>
      </c>
      <c r="B28" s="955"/>
      <c r="C28" s="955"/>
      <c r="D28" s="955"/>
      <c r="E28" s="955"/>
      <c r="F28" s="955"/>
      <c r="G28" s="955"/>
      <c r="H28" s="955"/>
      <c r="I28" s="955"/>
      <c r="J28" s="973"/>
      <c r="K28" s="955"/>
      <c r="L28" s="926" t="s">
        <v>4338</v>
      </c>
      <c r="M28" s="975" t="s">
        <v>1465</v>
      </c>
      <c r="N28" s="926" t="s">
        <v>1500</v>
      </c>
      <c r="O28" s="959">
        <v>734.78</v>
      </c>
      <c r="P28" s="959">
        <v>840.02</v>
      </c>
      <c r="Q28" s="959">
        <v>840.02</v>
      </c>
      <c r="R28" s="959">
        <v>822</v>
      </c>
      <c r="S28" s="959">
        <v>970.73</v>
      </c>
      <c r="T28" s="959">
        <v>1019.2665000000001</v>
      </c>
      <c r="U28" s="959">
        <v>1070.2298250000001</v>
      </c>
      <c r="V28" s="959">
        <v>1123.7413162500002</v>
      </c>
      <c r="W28" s="959">
        <v>1179.9283820625003</v>
      </c>
      <c r="X28" s="959"/>
      <c r="Y28" s="959"/>
      <c r="Z28" s="959"/>
      <c r="AA28" s="959"/>
      <c r="AB28" s="959"/>
      <c r="AC28" s="959">
        <v>970.73</v>
      </c>
      <c r="AD28" s="959">
        <v>1009.5592</v>
      </c>
      <c r="AE28" s="959">
        <v>1039.8459760000001</v>
      </c>
      <c r="AF28" s="959">
        <v>1071.0413552800001</v>
      </c>
      <c r="AG28" s="959">
        <v>1103.1725959384</v>
      </c>
      <c r="AH28" s="959"/>
      <c r="AI28" s="959"/>
      <c r="AJ28" s="959"/>
      <c r="AK28" s="959"/>
      <c r="AL28" s="959"/>
      <c r="AM28" s="919"/>
    </row>
    <row r="29" spans="1:39" s="92" customFormat="1" ht="22.5">
      <c r="A29" s="972">
        <v>1</v>
      </c>
      <c r="B29" s="955"/>
      <c r="C29" s="955"/>
      <c r="D29" s="955"/>
      <c r="E29" s="955"/>
      <c r="F29" s="955"/>
      <c r="G29" s="955"/>
      <c r="H29" s="955"/>
      <c r="I29" s="955"/>
      <c r="J29" s="973"/>
      <c r="K29" s="955"/>
      <c r="L29" s="926" t="s">
        <v>4339</v>
      </c>
      <c r="M29" s="976" t="s">
        <v>1139</v>
      </c>
      <c r="N29" s="908" t="s">
        <v>1141</v>
      </c>
      <c r="O29" s="957">
        <v>1054.2037302725967</v>
      </c>
      <c r="P29" s="957">
        <v>1248.0425512948132</v>
      </c>
      <c r="Q29" s="957">
        <v>1248.0425512948132</v>
      </c>
      <c r="R29" s="957">
        <v>1021.9050697431562</v>
      </c>
      <c r="S29" s="957">
        <v>1423.357771260997</v>
      </c>
      <c r="T29" s="957">
        <v>1494.6133204293508</v>
      </c>
      <c r="U29" s="957">
        <v>1569.3439864508184</v>
      </c>
      <c r="V29" s="957">
        <v>1647.8111857733595</v>
      </c>
      <c r="W29" s="957">
        <v>1730.2017450620276</v>
      </c>
      <c r="X29" s="957">
        <v>0</v>
      </c>
      <c r="Y29" s="957">
        <v>0</v>
      </c>
      <c r="Z29" s="957">
        <v>0</v>
      </c>
      <c r="AA29" s="957">
        <v>0</v>
      </c>
      <c r="AB29" s="957">
        <v>0</v>
      </c>
      <c r="AC29" s="957">
        <v>1423.4412575517626</v>
      </c>
      <c r="AD29" s="957">
        <v>1480.3789078538332</v>
      </c>
      <c r="AE29" s="957">
        <v>1524.7902750894482</v>
      </c>
      <c r="AF29" s="957">
        <v>1570.5339833421319</v>
      </c>
      <c r="AG29" s="957">
        <v>1617.6500028423955</v>
      </c>
      <c r="AH29" s="957">
        <v>0</v>
      </c>
      <c r="AI29" s="957">
        <v>0</v>
      </c>
      <c r="AJ29" s="957">
        <v>0</v>
      </c>
      <c r="AK29" s="957">
        <v>0</v>
      </c>
      <c r="AL29" s="957">
        <v>0</v>
      </c>
      <c r="AM29" s="919"/>
    </row>
    <row r="30" spans="1:39" s="92" customFormat="1">
      <c r="A30" s="972">
        <v>1</v>
      </c>
      <c r="B30" s="955"/>
      <c r="C30" s="955"/>
      <c r="D30" s="955"/>
      <c r="E30" s="955"/>
      <c r="F30" s="955"/>
      <c r="G30" s="955"/>
      <c r="H30" s="955"/>
      <c r="I30" s="955"/>
      <c r="J30" s="973"/>
      <c r="K30" s="955"/>
      <c r="L30" s="926" t="s">
        <v>4340</v>
      </c>
      <c r="M30" s="976" t="s">
        <v>1170</v>
      </c>
      <c r="N30" s="908" t="s">
        <v>1140</v>
      </c>
      <c r="O30" s="959">
        <v>58.083333333333336</v>
      </c>
      <c r="P30" s="959">
        <v>56.089166666666671</v>
      </c>
      <c r="Q30" s="959">
        <v>56.089166666666671</v>
      </c>
      <c r="R30" s="959">
        <v>67.031666666666666</v>
      </c>
      <c r="S30" s="959">
        <v>56.833333333333336</v>
      </c>
      <c r="T30" s="959">
        <v>56.83</v>
      </c>
      <c r="U30" s="959">
        <v>56.83</v>
      </c>
      <c r="V30" s="959">
        <v>56.83</v>
      </c>
      <c r="W30" s="959">
        <v>56.83</v>
      </c>
      <c r="X30" s="959"/>
      <c r="Y30" s="959"/>
      <c r="Z30" s="959"/>
      <c r="AA30" s="959"/>
      <c r="AB30" s="959"/>
      <c r="AC30" s="959">
        <v>56.83</v>
      </c>
      <c r="AD30" s="959">
        <v>56.83</v>
      </c>
      <c r="AE30" s="959">
        <v>56.83</v>
      </c>
      <c r="AF30" s="959">
        <v>56.83</v>
      </c>
      <c r="AG30" s="959">
        <v>56.83</v>
      </c>
      <c r="AH30" s="959"/>
      <c r="AI30" s="959"/>
      <c r="AJ30" s="959"/>
      <c r="AK30" s="959"/>
      <c r="AL30" s="959"/>
      <c r="AM30" s="919"/>
    </row>
    <row r="31" spans="1:39" s="92" customFormat="1" ht="14.25">
      <c r="A31" s="972">
        <v>1</v>
      </c>
      <c r="B31" s="955"/>
      <c r="C31" s="955"/>
      <c r="D31" s="955"/>
      <c r="E31" s="955"/>
      <c r="F31" s="955"/>
      <c r="G31" s="955"/>
      <c r="H31" s="955"/>
      <c r="I31" s="955"/>
      <c r="J31" s="973" t="s">
        <v>198</v>
      </c>
      <c r="K31" s="779"/>
      <c r="L31" s="956" t="s">
        <v>198</v>
      </c>
      <c r="M31" s="974" t="s">
        <v>1061</v>
      </c>
      <c r="N31" s="926" t="s">
        <v>369</v>
      </c>
      <c r="O31" s="957">
        <v>0</v>
      </c>
      <c r="P31" s="957">
        <v>0</v>
      </c>
      <c r="Q31" s="957">
        <v>0</v>
      </c>
      <c r="R31" s="957">
        <v>0</v>
      </c>
      <c r="S31" s="957">
        <v>0</v>
      </c>
      <c r="T31" s="957">
        <v>0</v>
      </c>
      <c r="U31" s="957">
        <v>0</v>
      </c>
      <c r="V31" s="957">
        <v>0</v>
      </c>
      <c r="W31" s="957">
        <v>0</v>
      </c>
      <c r="X31" s="957">
        <v>0</v>
      </c>
      <c r="Y31" s="957">
        <v>0</v>
      </c>
      <c r="Z31" s="957">
        <v>0</v>
      </c>
      <c r="AA31" s="957">
        <v>0</v>
      </c>
      <c r="AB31" s="957">
        <v>0</v>
      </c>
      <c r="AC31" s="957">
        <v>0</v>
      </c>
      <c r="AD31" s="957">
        <v>0</v>
      </c>
      <c r="AE31" s="957">
        <v>0</v>
      </c>
      <c r="AF31" s="957">
        <v>0</v>
      </c>
      <c r="AG31" s="957">
        <v>0</v>
      </c>
      <c r="AH31" s="957">
        <v>0</v>
      </c>
      <c r="AI31" s="957">
        <v>0</v>
      </c>
      <c r="AJ31" s="957">
        <v>0</v>
      </c>
      <c r="AK31" s="957">
        <v>0</v>
      </c>
      <c r="AL31" s="957">
        <v>0</v>
      </c>
      <c r="AM31" s="919"/>
    </row>
    <row r="32" spans="1:39" s="92" customFormat="1">
      <c r="A32" s="972">
        <v>1</v>
      </c>
      <c r="B32" s="955"/>
      <c r="C32" s="955"/>
      <c r="D32" s="955"/>
      <c r="E32" s="955"/>
      <c r="F32" s="955"/>
      <c r="G32" s="955"/>
      <c r="H32" s="955"/>
      <c r="I32" s="955"/>
      <c r="J32" s="973"/>
      <c r="K32" s="955"/>
      <c r="L32" s="926" t="s">
        <v>4341</v>
      </c>
      <c r="M32" s="975" t="s">
        <v>1464</v>
      </c>
      <c r="N32" s="926" t="s">
        <v>1500</v>
      </c>
      <c r="O32" s="959"/>
      <c r="P32" s="959"/>
      <c r="Q32" s="959"/>
      <c r="R32" s="959"/>
      <c r="S32" s="959">
        <v>0</v>
      </c>
      <c r="T32" s="959">
        <v>0</v>
      </c>
      <c r="U32" s="959">
        <v>0</v>
      </c>
      <c r="V32" s="959">
        <v>0</v>
      </c>
      <c r="W32" s="959">
        <v>0</v>
      </c>
      <c r="X32" s="959"/>
      <c r="Y32" s="959"/>
      <c r="Z32" s="959"/>
      <c r="AA32" s="959"/>
      <c r="AB32" s="959"/>
      <c r="AC32" s="959">
        <v>0</v>
      </c>
      <c r="AD32" s="959">
        <v>0</v>
      </c>
      <c r="AE32" s="959">
        <v>0</v>
      </c>
      <c r="AF32" s="959">
        <v>0</v>
      </c>
      <c r="AG32" s="959">
        <v>0</v>
      </c>
      <c r="AH32" s="959"/>
      <c r="AI32" s="959"/>
      <c r="AJ32" s="959"/>
      <c r="AK32" s="959"/>
      <c r="AL32" s="959"/>
      <c r="AM32" s="919"/>
    </row>
    <row r="33" spans="1:39" s="92" customFormat="1">
      <c r="A33" s="972">
        <v>1</v>
      </c>
      <c r="B33" s="955"/>
      <c r="C33" s="955"/>
      <c r="D33" s="955"/>
      <c r="E33" s="955"/>
      <c r="F33" s="955"/>
      <c r="G33" s="955"/>
      <c r="H33" s="955"/>
      <c r="I33" s="955"/>
      <c r="J33" s="973"/>
      <c r="K33" s="955"/>
      <c r="L33" s="926" t="s">
        <v>4342</v>
      </c>
      <c r="M33" s="976" t="s">
        <v>1057</v>
      </c>
      <c r="N33" s="908" t="s">
        <v>506</v>
      </c>
      <c r="O33" s="957">
        <v>0</v>
      </c>
      <c r="P33" s="957">
        <v>0</v>
      </c>
      <c r="Q33" s="957">
        <v>0</v>
      </c>
      <c r="R33" s="957">
        <v>0</v>
      </c>
      <c r="S33" s="957">
        <v>0</v>
      </c>
      <c r="T33" s="957">
        <v>0</v>
      </c>
      <c r="U33" s="957">
        <v>0</v>
      </c>
      <c r="V33" s="957">
        <v>0</v>
      </c>
      <c r="W33" s="957">
        <v>0</v>
      </c>
      <c r="X33" s="957">
        <v>0</v>
      </c>
      <c r="Y33" s="957">
        <v>0</v>
      </c>
      <c r="Z33" s="957">
        <v>0</v>
      </c>
      <c r="AA33" s="957">
        <v>0</v>
      </c>
      <c r="AB33" s="957">
        <v>0</v>
      </c>
      <c r="AC33" s="957">
        <v>0</v>
      </c>
      <c r="AD33" s="957">
        <v>0</v>
      </c>
      <c r="AE33" s="957">
        <v>0</v>
      </c>
      <c r="AF33" s="957">
        <v>0</v>
      </c>
      <c r="AG33" s="957">
        <v>0</v>
      </c>
      <c r="AH33" s="957">
        <v>0</v>
      </c>
      <c r="AI33" s="957">
        <v>0</v>
      </c>
      <c r="AJ33" s="957">
        <v>0</v>
      </c>
      <c r="AK33" s="957">
        <v>0</v>
      </c>
      <c r="AL33" s="957">
        <v>0</v>
      </c>
      <c r="AM33" s="919"/>
    </row>
    <row r="34" spans="1:39" s="92" customFormat="1">
      <c r="A34" s="972">
        <v>1</v>
      </c>
      <c r="B34" s="955"/>
      <c r="C34" s="955"/>
      <c r="D34" s="955"/>
      <c r="E34" s="955"/>
      <c r="F34" s="955"/>
      <c r="G34" s="955"/>
      <c r="H34" s="955"/>
      <c r="I34" s="955"/>
      <c r="J34" s="973"/>
      <c r="K34" s="955"/>
      <c r="L34" s="926" t="s">
        <v>4343</v>
      </c>
      <c r="M34" s="976" t="s">
        <v>1169</v>
      </c>
      <c r="N34" s="908" t="s">
        <v>1239</v>
      </c>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77"/>
    </row>
    <row r="35" spans="1:39" s="92" customFormat="1">
      <c r="A35" s="972">
        <v>1</v>
      </c>
      <c r="B35" s="955"/>
      <c r="C35" s="955"/>
      <c r="D35" s="955"/>
      <c r="E35" s="955"/>
      <c r="F35" s="955"/>
      <c r="G35" s="955"/>
      <c r="H35" s="955"/>
      <c r="I35" s="955"/>
      <c r="J35" s="973"/>
      <c r="K35" s="955"/>
      <c r="L35" s="926" t="s">
        <v>4344</v>
      </c>
      <c r="M35" s="975" t="s">
        <v>1465</v>
      </c>
      <c r="N35" s="926" t="s">
        <v>1500</v>
      </c>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19"/>
    </row>
    <row r="36" spans="1:39" s="92" customFormat="1" ht="22.5">
      <c r="A36" s="972">
        <v>1</v>
      </c>
      <c r="B36" s="955"/>
      <c r="C36" s="955"/>
      <c r="D36" s="955"/>
      <c r="E36" s="955"/>
      <c r="F36" s="955"/>
      <c r="G36" s="955"/>
      <c r="H36" s="955"/>
      <c r="I36" s="955"/>
      <c r="J36" s="973"/>
      <c r="K36" s="955"/>
      <c r="L36" s="926" t="s">
        <v>4345</v>
      </c>
      <c r="M36" s="976" t="s">
        <v>1139</v>
      </c>
      <c r="N36" s="908" t="s">
        <v>1141</v>
      </c>
      <c r="O36" s="957">
        <v>0</v>
      </c>
      <c r="P36" s="957">
        <v>0</v>
      </c>
      <c r="Q36" s="957">
        <v>0</v>
      </c>
      <c r="R36" s="957">
        <v>0</v>
      </c>
      <c r="S36" s="957">
        <v>0</v>
      </c>
      <c r="T36" s="957">
        <v>0</v>
      </c>
      <c r="U36" s="957">
        <v>0</v>
      </c>
      <c r="V36" s="957">
        <v>0</v>
      </c>
      <c r="W36" s="957">
        <v>0</v>
      </c>
      <c r="X36" s="957">
        <v>0</v>
      </c>
      <c r="Y36" s="957">
        <v>0</v>
      </c>
      <c r="Z36" s="957">
        <v>0</v>
      </c>
      <c r="AA36" s="957">
        <v>0</v>
      </c>
      <c r="AB36" s="957">
        <v>0</v>
      </c>
      <c r="AC36" s="957">
        <v>0</v>
      </c>
      <c r="AD36" s="957">
        <v>0</v>
      </c>
      <c r="AE36" s="957">
        <v>0</v>
      </c>
      <c r="AF36" s="957">
        <v>0</v>
      </c>
      <c r="AG36" s="957">
        <v>0</v>
      </c>
      <c r="AH36" s="957">
        <v>0</v>
      </c>
      <c r="AI36" s="957">
        <v>0</v>
      </c>
      <c r="AJ36" s="957">
        <v>0</v>
      </c>
      <c r="AK36" s="957">
        <v>0</v>
      </c>
      <c r="AL36" s="957">
        <v>0</v>
      </c>
      <c r="AM36" s="919"/>
    </row>
    <row r="37" spans="1:39" s="92" customFormat="1">
      <c r="A37" s="972">
        <v>1</v>
      </c>
      <c r="B37" s="955"/>
      <c r="C37" s="955"/>
      <c r="D37" s="955"/>
      <c r="E37" s="955"/>
      <c r="F37" s="955"/>
      <c r="G37" s="955"/>
      <c r="H37" s="955"/>
      <c r="I37" s="955"/>
      <c r="J37" s="973"/>
      <c r="K37" s="955"/>
      <c r="L37" s="926" t="s">
        <v>4346</v>
      </c>
      <c r="M37" s="976" t="s">
        <v>1170</v>
      </c>
      <c r="N37" s="908" t="s">
        <v>1140</v>
      </c>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19"/>
    </row>
    <row r="38" spans="1:39" s="90" customFormat="1">
      <c r="A38" s="912" t="s">
        <v>102</v>
      </c>
      <c r="B38" s="871"/>
      <c r="C38" s="871"/>
      <c r="D38" s="871"/>
      <c r="E38" s="871"/>
      <c r="F38" s="871"/>
      <c r="G38" s="871"/>
      <c r="H38" s="871"/>
      <c r="I38" s="871"/>
      <c r="J38" s="871"/>
      <c r="K38" s="871"/>
      <c r="L38" s="826" t="s">
        <v>4294</v>
      </c>
      <c r="M38" s="808"/>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72"/>
    </row>
    <row r="39" spans="1:39" s="92" customFormat="1" ht="137.25" customHeight="1">
      <c r="A39" s="963">
        <v>2</v>
      </c>
      <c r="B39" s="955"/>
      <c r="C39" s="955"/>
      <c r="D39" s="955"/>
      <c r="E39" s="955"/>
      <c r="F39" s="955"/>
      <c r="G39" s="955"/>
      <c r="H39" s="955"/>
      <c r="I39" s="955"/>
      <c r="J39" s="955"/>
      <c r="K39" s="955"/>
      <c r="L39" s="956" t="s">
        <v>18</v>
      </c>
      <c r="M39" s="191" t="s">
        <v>1052</v>
      </c>
      <c r="N39" s="926" t="s">
        <v>369</v>
      </c>
      <c r="O39" s="193">
        <v>19414.29</v>
      </c>
      <c r="P39" s="193">
        <v>23708.63</v>
      </c>
      <c r="Q39" s="193">
        <v>23708.63</v>
      </c>
      <c r="R39" s="193">
        <v>21426.4873792</v>
      </c>
      <c r="S39" s="193">
        <v>24725.059999999998</v>
      </c>
      <c r="T39" s="193">
        <v>25532.7045</v>
      </c>
      <c r="U39" s="193">
        <v>26172.6711</v>
      </c>
      <c r="V39" s="193">
        <v>26958.836129999996</v>
      </c>
      <c r="W39" s="193">
        <v>28306.777936500002</v>
      </c>
      <c r="X39" s="193">
        <v>0</v>
      </c>
      <c r="Y39" s="193">
        <v>0</v>
      </c>
      <c r="Z39" s="193">
        <v>0</v>
      </c>
      <c r="AA39" s="193">
        <v>0</v>
      </c>
      <c r="AB39" s="193">
        <v>0</v>
      </c>
      <c r="AC39" s="193">
        <v>24719.336851438464</v>
      </c>
      <c r="AD39" s="193">
        <v>25930.584357158958</v>
      </c>
      <c r="AE39" s="193">
        <v>26708.501887873725</v>
      </c>
      <c r="AF39" s="193">
        <v>27509.756944509933</v>
      </c>
      <c r="AG39" s="193">
        <v>28335.049652845228</v>
      </c>
      <c r="AH39" s="193">
        <v>0</v>
      </c>
      <c r="AI39" s="193">
        <v>0</v>
      </c>
      <c r="AJ39" s="193">
        <v>0</v>
      </c>
      <c r="AK39" s="193">
        <v>0</v>
      </c>
      <c r="AL39" s="193">
        <v>0</v>
      </c>
      <c r="AM39" s="919" t="s">
        <v>4260</v>
      </c>
    </row>
    <row r="40" spans="1:39" s="92" customFormat="1" ht="22.5">
      <c r="A40" s="963">
        <v>2</v>
      </c>
      <c r="B40" s="955"/>
      <c r="C40" s="955"/>
      <c r="D40" s="955"/>
      <c r="E40" s="955"/>
      <c r="F40" s="955"/>
      <c r="G40" s="955"/>
      <c r="H40" s="955"/>
      <c r="I40" s="955"/>
      <c r="J40" s="955"/>
      <c r="K40" s="955"/>
      <c r="L40" s="956" t="s">
        <v>102</v>
      </c>
      <c r="M40" s="191" t="s">
        <v>1167</v>
      </c>
      <c r="N40" s="908" t="s">
        <v>1239</v>
      </c>
      <c r="O40" s="193">
        <v>6509</v>
      </c>
      <c r="P40" s="193">
        <v>6606.8600000000006</v>
      </c>
      <c r="Q40" s="193">
        <v>6606.8600000000006</v>
      </c>
      <c r="R40" s="193">
        <v>6478</v>
      </c>
      <c r="S40" s="193">
        <v>7031.1</v>
      </c>
      <c r="T40" s="193">
        <v>7031.1</v>
      </c>
      <c r="U40" s="193">
        <v>7031.1</v>
      </c>
      <c r="V40" s="193">
        <v>7031.1</v>
      </c>
      <c r="W40" s="193">
        <v>7031.1</v>
      </c>
      <c r="X40" s="193">
        <v>0</v>
      </c>
      <c r="Y40" s="193">
        <v>0</v>
      </c>
      <c r="Z40" s="193">
        <v>0</v>
      </c>
      <c r="AA40" s="193">
        <v>0</v>
      </c>
      <c r="AB40" s="193">
        <v>0</v>
      </c>
      <c r="AC40" s="193">
        <v>7031.1</v>
      </c>
      <c r="AD40" s="193">
        <v>7031.1</v>
      </c>
      <c r="AE40" s="193">
        <v>7031.1</v>
      </c>
      <c r="AF40" s="193">
        <v>7031.1</v>
      </c>
      <c r="AG40" s="193">
        <v>7031.1</v>
      </c>
      <c r="AH40" s="193">
        <v>0</v>
      </c>
      <c r="AI40" s="193">
        <v>0</v>
      </c>
      <c r="AJ40" s="193">
        <v>0</v>
      </c>
      <c r="AK40" s="193">
        <v>0</v>
      </c>
      <c r="AL40" s="193">
        <v>0</v>
      </c>
      <c r="AM40" s="919"/>
    </row>
    <row r="41" spans="1:39" s="92" customFormat="1">
      <c r="A41" s="963">
        <v>2</v>
      </c>
      <c r="B41" s="955"/>
      <c r="C41" s="955"/>
      <c r="D41" s="955"/>
      <c r="E41" s="955"/>
      <c r="F41" s="955"/>
      <c r="G41" s="955"/>
      <c r="H41" s="955"/>
      <c r="I41" s="955"/>
      <c r="J41" s="955"/>
      <c r="K41" s="955"/>
      <c r="L41" s="956" t="s">
        <v>103</v>
      </c>
      <c r="M41" s="191" t="s">
        <v>1168</v>
      </c>
      <c r="N41" s="908" t="s">
        <v>371</v>
      </c>
      <c r="O41" s="964">
        <v>1105.4829999999999</v>
      </c>
      <c r="P41" s="964">
        <v>1083.7650000000001</v>
      </c>
      <c r="Q41" s="964">
        <v>1083.7650000000001</v>
      </c>
      <c r="R41" s="964">
        <v>1095.384</v>
      </c>
      <c r="S41" s="964">
        <v>1089.0360000000001</v>
      </c>
      <c r="T41" s="964">
        <v>1089.0360000000001</v>
      </c>
      <c r="U41" s="964">
        <v>1089.0360000000001</v>
      </c>
      <c r="V41" s="964">
        <v>1089.0360000000001</v>
      </c>
      <c r="W41" s="964">
        <v>1089.0360000000001</v>
      </c>
      <c r="X41" s="964">
        <v>0</v>
      </c>
      <c r="Y41" s="964">
        <v>0</v>
      </c>
      <c r="Z41" s="964">
        <v>0</v>
      </c>
      <c r="AA41" s="964">
        <v>0</v>
      </c>
      <c r="AB41" s="964">
        <v>0</v>
      </c>
      <c r="AC41" s="964">
        <v>1184.921</v>
      </c>
      <c r="AD41" s="964">
        <v>1184.921</v>
      </c>
      <c r="AE41" s="964">
        <v>1184.921</v>
      </c>
      <c r="AF41" s="964">
        <v>1184.921</v>
      </c>
      <c r="AG41" s="964">
        <v>1184.921</v>
      </c>
      <c r="AH41" s="964"/>
      <c r="AI41" s="964"/>
      <c r="AJ41" s="964"/>
      <c r="AK41" s="964"/>
      <c r="AL41" s="964"/>
      <c r="AM41" s="919"/>
    </row>
    <row r="42" spans="1:39" s="92" customFormat="1">
      <c r="A42" s="963">
        <v>2</v>
      </c>
      <c r="B42" s="955"/>
      <c r="C42" s="955"/>
      <c r="D42" s="955"/>
      <c r="E42" s="955"/>
      <c r="F42" s="955"/>
      <c r="G42" s="955"/>
      <c r="H42" s="955"/>
      <c r="I42" s="955"/>
      <c r="J42" s="955"/>
      <c r="K42" s="955"/>
      <c r="L42" s="956" t="s">
        <v>104</v>
      </c>
      <c r="M42" s="191" t="s">
        <v>372</v>
      </c>
      <c r="N42" s="908" t="s">
        <v>506</v>
      </c>
      <c r="O42" s="193">
        <v>2.9826839760331851</v>
      </c>
      <c r="P42" s="193">
        <v>3.5884868152193325</v>
      </c>
      <c r="Q42" s="193">
        <v>3.5884868152193325</v>
      </c>
      <c r="R42" s="193">
        <v>3.307577551589997</v>
      </c>
      <c r="S42" s="193">
        <v>3.516527997041714</v>
      </c>
      <c r="T42" s="193">
        <v>3.6313954431027859</v>
      </c>
      <c r="U42" s="193">
        <v>3.7224148568502793</v>
      </c>
      <c r="V42" s="193">
        <v>3.8342273797841013</v>
      </c>
      <c r="W42" s="193">
        <v>4.0259387487733074</v>
      </c>
      <c r="X42" s="193">
        <v>0</v>
      </c>
      <c r="Y42" s="193">
        <v>0</v>
      </c>
      <c r="Z42" s="193">
        <v>0</v>
      </c>
      <c r="AA42" s="193">
        <v>0</v>
      </c>
      <c r="AB42" s="193">
        <v>0</v>
      </c>
      <c r="AC42" s="193">
        <v>3.5157140207703579</v>
      </c>
      <c r="AD42" s="193">
        <v>3.6879840077881068</v>
      </c>
      <c r="AE42" s="193">
        <v>3.7986235280217495</v>
      </c>
      <c r="AF42" s="193">
        <v>3.9125822338624014</v>
      </c>
      <c r="AG42" s="193">
        <v>4.0299597008782735</v>
      </c>
      <c r="AH42" s="193">
        <v>0</v>
      </c>
      <c r="AI42" s="193">
        <v>0</v>
      </c>
      <c r="AJ42" s="193">
        <v>0</v>
      </c>
      <c r="AK42" s="193">
        <v>0</v>
      </c>
      <c r="AL42" s="193">
        <v>0</v>
      </c>
      <c r="AM42" s="919"/>
    </row>
    <row r="43" spans="1:39" s="92" customFormat="1">
      <c r="A43" s="963">
        <v>2</v>
      </c>
      <c r="B43" s="955"/>
      <c r="C43" s="955"/>
      <c r="D43" s="955"/>
      <c r="E43" s="955"/>
      <c r="F43" s="955"/>
      <c r="G43" s="955"/>
      <c r="H43" s="955"/>
      <c r="I43" s="955"/>
      <c r="J43" s="955"/>
      <c r="K43" s="955"/>
      <c r="L43" s="956" t="s">
        <v>120</v>
      </c>
      <c r="M43" s="191" t="s">
        <v>373</v>
      </c>
      <c r="N43" s="908" t="s">
        <v>502</v>
      </c>
      <c r="O43" s="965">
        <v>5.8879241019536259</v>
      </c>
      <c r="P43" s="965">
        <v>6.0962108944282205</v>
      </c>
      <c r="Q43" s="965">
        <v>6.0962108944282205</v>
      </c>
      <c r="R43" s="965">
        <v>5.9139078168021442</v>
      </c>
      <c r="S43" s="965">
        <v>6.4562603991052638</v>
      </c>
      <c r="T43" s="965">
        <v>6.4562603991052638</v>
      </c>
      <c r="U43" s="965">
        <v>6.4562603991052638</v>
      </c>
      <c r="V43" s="965">
        <v>6.4562603991052638</v>
      </c>
      <c r="W43" s="965">
        <v>6.4562603991052638</v>
      </c>
      <c r="X43" s="965">
        <v>0</v>
      </c>
      <c r="Y43" s="965">
        <v>0</v>
      </c>
      <c r="Z43" s="965">
        <v>0</v>
      </c>
      <c r="AA43" s="965">
        <v>0</v>
      </c>
      <c r="AB43" s="965">
        <v>0</v>
      </c>
      <c r="AC43" s="965">
        <v>5.9338133090729253</v>
      </c>
      <c r="AD43" s="965">
        <v>5.9338133090729253</v>
      </c>
      <c r="AE43" s="965">
        <v>5.9338133090729253</v>
      </c>
      <c r="AF43" s="965">
        <v>5.9338133090729253</v>
      </c>
      <c r="AG43" s="965">
        <v>5.9338133090729253</v>
      </c>
      <c r="AH43" s="965">
        <v>0</v>
      </c>
      <c r="AI43" s="965">
        <v>0</v>
      </c>
      <c r="AJ43" s="965">
        <v>0</v>
      </c>
      <c r="AK43" s="965">
        <v>0</v>
      </c>
      <c r="AL43" s="965">
        <v>0</v>
      </c>
      <c r="AM43" s="919" t="s">
        <v>4277</v>
      </c>
    </row>
    <row r="44" spans="1:39" s="92" customFormat="1" ht="22.5">
      <c r="A44" s="963">
        <v>2</v>
      </c>
      <c r="B44" s="955"/>
      <c r="C44" s="955"/>
      <c r="D44" s="955"/>
      <c r="E44" s="955"/>
      <c r="F44" s="955"/>
      <c r="G44" s="955"/>
      <c r="H44" s="955"/>
      <c r="I44" s="955"/>
      <c r="J44" s="966" t="s">
        <v>1056</v>
      </c>
      <c r="K44" s="955"/>
      <c r="L44" s="967"/>
      <c r="M44" s="968" t="s">
        <v>1153</v>
      </c>
      <c r="N44" s="969"/>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c r="AL44" s="970"/>
      <c r="AM44" s="971"/>
    </row>
    <row r="45" spans="1:39" s="92" customFormat="1" ht="14.25">
      <c r="A45" s="810">
        <v>2</v>
      </c>
      <c r="B45" s="955"/>
      <c r="C45" s="955"/>
      <c r="D45" s="955"/>
      <c r="E45" s="955"/>
      <c r="F45" s="955"/>
      <c r="G45" s="955"/>
      <c r="H45" s="955"/>
      <c r="I45" s="955"/>
      <c r="J45" s="978" t="s">
        <v>195</v>
      </c>
      <c r="K45" s="779"/>
      <c r="L45" s="956" t="s">
        <v>195</v>
      </c>
      <c r="M45" s="979" t="s">
        <v>1221</v>
      </c>
      <c r="N45" s="926" t="s">
        <v>369</v>
      </c>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19"/>
    </row>
    <row r="46" spans="1:39" s="92" customFormat="1">
      <c r="A46" s="810">
        <v>2</v>
      </c>
      <c r="B46" s="955"/>
      <c r="C46" s="955"/>
      <c r="D46" s="955"/>
      <c r="E46" s="955"/>
      <c r="F46" s="955"/>
      <c r="G46" s="955"/>
      <c r="H46" s="955"/>
      <c r="I46" s="955"/>
      <c r="J46" s="978"/>
      <c r="K46" s="955"/>
      <c r="L46" s="980" t="s">
        <v>1304</v>
      </c>
      <c r="M46" s="210" t="s">
        <v>1057</v>
      </c>
      <c r="N46" s="908" t="s">
        <v>506</v>
      </c>
      <c r="O46" s="957">
        <v>0</v>
      </c>
      <c r="P46" s="957">
        <v>0</v>
      </c>
      <c r="Q46" s="957">
        <v>0</v>
      </c>
      <c r="R46" s="957">
        <v>0</v>
      </c>
      <c r="S46" s="957">
        <v>0</v>
      </c>
      <c r="T46" s="957">
        <v>0</v>
      </c>
      <c r="U46" s="957">
        <v>0</v>
      </c>
      <c r="V46" s="957">
        <v>0</v>
      </c>
      <c r="W46" s="957">
        <v>0</v>
      </c>
      <c r="X46" s="957">
        <v>0</v>
      </c>
      <c r="Y46" s="957">
        <v>0</v>
      </c>
      <c r="Z46" s="957">
        <v>0</v>
      </c>
      <c r="AA46" s="957">
        <v>0</v>
      </c>
      <c r="AB46" s="957">
        <v>0</v>
      </c>
      <c r="AC46" s="957">
        <v>0</v>
      </c>
      <c r="AD46" s="957">
        <v>0</v>
      </c>
      <c r="AE46" s="957">
        <v>0</v>
      </c>
      <c r="AF46" s="957">
        <v>0</v>
      </c>
      <c r="AG46" s="957">
        <v>0</v>
      </c>
      <c r="AH46" s="957">
        <v>0</v>
      </c>
      <c r="AI46" s="957">
        <v>0</v>
      </c>
      <c r="AJ46" s="957">
        <v>0</v>
      </c>
      <c r="AK46" s="957">
        <v>0</v>
      </c>
      <c r="AL46" s="957">
        <v>0</v>
      </c>
      <c r="AM46" s="919"/>
    </row>
    <row r="47" spans="1:39" s="92" customFormat="1">
      <c r="A47" s="810">
        <v>2</v>
      </c>
      <c r="B47" s="955"/>
      <c r="C47" s="955"/>
      <c r="D47" s="955"/>
      <c r="E47" s="955"/>
      <c r="F47" s="955"/>
      <c r="G47" s="955"/>
      <c r="H47" s="955"/>
      <c r="I47" s="955"/>
      <c r="J47" s="978"/>
      <c r="K47" s="955"/>
      <c r="L47" s="980" t="s">
        <v>1305</v>
      </c>
      <c r="M47" s="210" t="s">
        <v>1169</v>
      </c>
      <c r="N47" s="908" t="s">
        <v>1239</v>
      </c>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59"/>
      <c r="AL47" s="959"/>
      <c r="AM47" s="919"/>
    </row>
    <row r="48" spans="1:39" s="92" customFormat="1" ht="22.5">
      <c r="A48" s="963">
        <v>2</v>
      </c>
      <c r="B48" s="955"/>
      <c r="C48" s="955"/>
      <c r="D48" s="955"/>
      <c r="E48" s="955"/>
      <c r="F48" s="955"/>
      <c r="G48" s="955"/>
      <c r="H48" s="955"/>
      <c r="I48" s="955"/>
      <c r="J48" s="966" t="s">
        <v>1137</v>
      </c>
      <c r="K48" s="955"/>
      <c r="L48" s="967"/>
      <c r="M48" s="968" t="s">
        <v>1154</v>
      </c>
      <c r="N48" s="969"/>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1"/>
    </row>
    <row r="49" spans="1:39" s="92" customFormat="1" ht="14.25">
      <c r="A49" s="972">
        <v>2</v>
      </c>
      <c r="B49" s="955"/>
      <c r="C49" s="955"/>
      <c r="D49" s="955"/>
      <c r="E49" s="955"/>
      <c r="F49" s="955"/>
      <c r="G49" s="955"/>
      <c r="H49" s="955"/>
      <c r="I49" s="955"/>
      <c r="J49" s="973" t="s">
        <v>197</v>
      </c>
      <c r="K49" s="779"/>
      <c r="L49" s="956" t="s">
        <v>197</v>
      </c>
      <c r="M49" s="974" t="s">
        <v>1062</v>
      </c>
      <c r="N49" s="926" t="s">
        <v>369</v>
      </c>
      <c r="O49" s="957">
        <v>885.25</v>
      </c>
      <c r="P49" s="957">
        <v>931.43</v>
      </c>
      <c r="Q49" s="957">
        <v>931.43</v>
      </c>
      <c r="R49" s="957">
        <v>952.86</v>
      </c>
      <c r="S49" s="957">
        <v>1084.33</v>
      </c>
      <c r="T49" s="957">
        <v>1138.5464999999999</v>
      </c>
      <c r="U49" s="957">
        <v>1195.473825</v>
      </c>
      <c r="V49" s="957">
        <v>1255.24751625</v>
      </c>
      <c r="W49" s="957">
        <v>1318.0098920625001</v>
      </c>
      <c r="X49" s="957">
        <v>0</v>
      </c>
      <c r="Y49" s="957">
        <v>0</v>
      </c>
      <c r="Z49" s="957">
        <v>0</v>
      </c>
      <c r="AA49" s="957">
        <v>0</v>
      </c>
      <c r="AB49" s="957">
        <v>0</v>
      </c>
      <c r="AC49" s="957">
        <v>1084.4485423828191</v>
      </c>
      <c r="AD49" s="957">
        <v>1137.5865209595775</v>
      </c>
      <c r="AE49" s="957">
        <v>1171.7141165883647</v>
      </c>
      <c r="AF49" s="957">
        <v>1206.8655400860157</v>
      </c>
      <c r="AG49" s="957">
        <v>1243.0715062885961</v>
      </c>
      <c r="AH49" s="957">
        <v>0</v>
      </c>
      <c r="AI49" s="957">
        <v>0</v>
      </c>
      <c r="AJ49" s="957">
        <v>0</v>
      </c>
      <c r="AK49" s="957">
        <v>0</v>
      </c>
      <c r="AL49" s="957">
        <v>0</v>
      </c>
      <c r="AM49" s="919"/>
    </row>
    <row r="50" spans="1:39" s="92" customFormat="1">
      <c r="A50" s="972">
        <v>2</v>
      </c>
      <c r="B50" s="955"/>
      <c r="C50" s="955"/>
      <c r="D50" s="955"/>
      <c r="E50" s="955"/>
      <c r="F50" s="955"/>
      <c r="G50" s="955"/>
      <c r="H50" s="955"/>
      <c r="I50" s="955"/>
      <c r="J50" s="973"/>
      <c r="K50" s="955"/>
      <c r="L50" s="926" t="s">
        <v>4335</v>
      </c>
      <c r="M50" s="975" t="s">
        <v>1464</v>
      </c>
      <c r="N50" s="926" t="s">
        <v>1500</v>
      </c>
      <c r="O50" s="959">
        <v>486.05</v>
      </c>
      <c r="P50" s="959">
        <v>439.59</v>
      </c>
      <c r="Q50" s="959">
        <v>439.59</v>
      </c>
      <c r="R50" s="959">
        <v>521.73</v>
      </c>
      <c r="S50" s="959">
        <v>511.77</v>
      </c>
      <c r="T50" s="959">
        <v>537.35850000000005</v>
      </c>
      <c r="U50" s="959">
        <v>564.22642500000006</v>
      </c>
      <c r="V50" s="959">
        <v>592.43774625000015</v>
      </c>
      <c r="W50" s="959">
        <v>622.05963356250015</v>
      </c>
      <c r="X50" s="959"/>
      <c r="Y50" s="959"/>
      <c r="Z50" s="959"/>
      <c r="AA50" s="959"/>
      <c r="AB50" s="959"/>
      <c r="AC50" s="959">
        <v>511.76569285746223</v>
      </c>
      <c r="AD50" s="959">
        <v>536.84221180747795</v>
      </c>
      <c r="AE50" s="959">
        <v>552.94747816170229</v>
      </c>
      <c r="AF50" s="959">
        <v>569.53590250655338</v>
      </c>
      <c r="AG50" s="959">
        <v>586.62197958175</v>
      </c>
      <c r="AH50" s="959"/>
      <c r="AI50" s="959"/>
      <c r="AJ50" s="959"/>
      <c r="AK50" s="959"/>
      <c r="AL50" s="959"/>
      <c r="AM50" s="919"/>
    </row>
    <row r="51" spans="1:39" s="92" customFormat="1">
      <c r="A51" s="972">
        <v>2</v>
      </c>
      <c r="B51" s="955"/>
      <c r="C51" s="955"/>
      <c r="D51" s="955"/>
      <c r="E51" s="955"/>
      <c r="F51" s="955"/>
      <c r="G51" s="955"/>
      <c r="H51" s="955"/>
      <c r="I51" s="955"/>
      <c r="J51" s="973"/>
      <c r="K51" s="955"/>
      <c r="L51" s="926" t="s">
        <v>4336</v>
      </c>
      <c r="M51" s="976" t="s">
        <v>1057</v>
      </c>
      <c r="N51" s="908" t="s">
        <v>506</v>
      </c>
      <c r="O51" s="957">
        <v>1.4640060240963855</v>
      </c>
      <c r="P51" s="957">
        <v>1.6376946576261082</v>
      </c>
      <c r="Q51" s="957">
        <v>1.6376946576261082</v>
      </c>
      <c r="R51" s="957">
        <v>1.581</v>
      </c>
      <c r="S51" s="957">
        <v>1.8677737226277371</v>
      </c>
      <c r="T51" s="957">
        <v>1.9611624087591242</v>
      </c>
      <c r="U51" s="957">
        <v>2.0592205291970807</v>
      </c>
      <c r="V51" s="957">
        <v>2.162181555656935</v>
      </c>
      <c r="W51" s="957">
        <v>2.2702906334397817</v>
      </c>
      <c r="X51" s="957">
        <v>0</v>
      </c>
      <c r="Y51" s="957">
        <v>0</v>
      </c>
      <c r="Z51" s="957">
        <v>0</v>
      </c>
      <c r="AA51" s="957">
        <v>0</v>
      </c>
      <c r="AB51" s="957">
        <v>0</v>
      </c>
      <c r="AC51" s="957">
        <v>1.8677580031294241</v>
      </c>
      <c r="AD51" s="957">
        <v>1.9592781452827663</v>
      </c>
      <c r="AE51" s="957">
        <v>2.0180564896412494</v>
      </c>
      <c r="AF51" s="957">
        <v>2.0785981843304868</v>
      </c>
      <c r="AG51" s="957">
        <v>2.1409561298604016</v>
      </c>
      <c r="AH51" s="957">
        <v>0</v>
      </c>
      <c r="AI51" s="957">
        <v>0</v>
      </c>
      <c r="AJ51" s="957">
        <v>0</v>
      </c>
      <c r="AK51" s="957">
        <v>0</v>
      </c>
      <c r="AL51" s="957">
        <v>0</v>
      </c>
      <c r="AM51" s="919"/>
    </row>
    <row r="52" spans="1:39" s="92" customFormat="1">
      <c r="A52" s="972">
        <v>2</v>
      </c>
      <c r="B52" s="955"/>
      <c r="C52" s="955"/>
      <c r="D52" s="955"/>
      <c r="E52" s="955"/>
      <c r="F52" s="955"/>
      <c r="G52" s="955"/>
      <c r="H52" s="955"/>
      <c r="I52" s="955"/>
      <c r="J52" s="973"/>
      <c r="K52" s="955"/>
      <c r="L52" s="926" t="s">
        <v>4337</v>
      </c>
      <c r="M52" s="976" t="s">
        <v>1169</v>
      </c>
      <c r="N52" s="908" t="s">
        <v>1239</v>
      </c>
      <c r="O52" s="959">
        <v>332</v>
      </c>
      <c r="P52" s="959">
        <v>268.42</v>
      </c>
      <c r="Q52" s="959">
        <v>268.42</v>
      </c>
      <c r="R52" s="959">
        <v>330</v>
      </c>
      <c r="S52" s="959">
        <v>274</v>
      </c>
      <c r="T52" s="959">
        <v>274</v>
      </c>
      <c r="U52" s="959">
        <v>274</v>
      </c>
      <c r="V52" s="959">
        <v>274</v>
      </c>
      <c r="W52" s="959">
        <v>274</v>
      </c>
      <c r="X52" s="959"/>
      <c r="Y52" s="959"/>
      <c r="Z52" s="959"/>
      <c r="AA52" s="959"/>
      <c r="AB52" s="959"/>
      <c r="AC52" s="959">
        <v>274</v>
      </c>
      <c r="AD52" s="959">
        <v>274</v>
      </c>
      <c r="AE52" s="959">
        <v>274</v>
      </c>
      <c r="AF52" s="959">
        <v>274</v>
      </c>
      <c r="AG52" s="959">
        <v>274</v>
      </c>
      <c r="AH52" s="959"/>
      <c r="AI52" s="959"/>
      <c r="AJ52" s="959"/>
      <c r="AK52" s="959"/>
      <c r="AL52" s="959"/>
      <c r="AM52" s="919"/>
    </row>
    <row r="53" spans="1:39" s="92" customFormat="1">
      <c r="A53" s="972">
        <v>2</v>
      </c>
      <c r="B53" s="955"/>
      <c r="C53" s="955"/>
      <c r="D53" s="955"/>
      <c r="E53" s="955"/>
      <c r="F53" s="955"/>
      <c r="G53" s="955"/>
      <c r="H53" s="955"/>
      <c r="I53" s="955"/>
      <c r="J53" s="973"/>
      <c r="K53" s="955"/>
      <c r="L53" s="926" t="s">
        <v>4338</v>
      </c>
      <c r="M53" s="975" t="s">
        <v>1465</v>
      </c>
      <c r="N53" s="926" t="s">
        <v>1500</v>
      </c>
      <c r="O53" s="959">
        <v>399.2</v>
      </c>
      <c r="P53" s="959">
        <v>491.84</v>
      </c>
      <c r="Q53" s="959">
        <v>491.84</v>
      </c>
      <c r="R53" s="959">
        <v>431.13</v>
      </c>
      <c r="S53" s="959">
        <v>572.55999999999995</v>
      </c>
      <c r="T53" s="959">
        <v>601.18799999999999</v>
      </c>
      <c r="U53" s="959">
        <v>631.24739999999997</v>
      </c>
      <c r="V53" s="959">
        <v>662.80976999999996</v>
      </c>
      <c r="W53" s="959">
        <v>695.95025850000002</v>
      </c>
      <c r="X53" s="959"/>
      <c r="Y53" s="959"/>
      <c r="Z53" s="959"/>
      <c r="AA53" s="959"/>
      <c r="AB53" s="959"/>
      <c r="AC53" s="959">
        <v>572.68284952535691</v>
      </c>
      <c r="AD53" s="959">
        <v>600.7443091520995</v>
      </c>
      <c r="AE53" s="959">
        <v>618.76663842666255</v>
      </c>
      <c r="AF53" s="959">
        <v>637.32963757946243</v>
      </c>
      <c r="AG53" s="959">
        <v>656.44952670684631</v>
      </c>
      <c r="AH53" s="959"/>
      <c r="AI53" s="959"/>
      <c r="AJ53" s="959"/>
      <c r="AK53" s="959"/>
      <c r="AL53" s="959"/>
      <c r="AM53" s="919"/>
    </row>
    <row r="54" spans="1:39" s="92" customFormat="1" ht="22.5">
      <c r="A54" s="972">
        <v>2</v>
      </c>
      <c r="B54" s="955"/>
      <c r="C54" s="955"/>
      <c r="D54" s="955"/>
      <c r="E54" s="955"/>
      <c r="F54" s="955"/>
      <c r="G54" s="955"/>
      <c r="H54" s="955"/>
      <c r="I54" s="955"/>
      <c r="J54" s="973"/>
      <c r="K54" s="955"/>
      <c r="L54" s="926" t="s">
        <v>4339</v>
      </c>
      <c r="M54" s="976" t="s">
        <v>1139</v>
      </c>
      <c r="N54" s="908" t="s">
        <v>1141</v>
      </c>
      <c r="O54" s="957">
        <v>1163.1701631701631</v>
      </c>
      <c r="P54" s="957">
        <v>1300.7510843118584</v>
      </c>
      <c r="Q54" s="957">
        <v>1300.7510843118584</v>
      </c>
      <c r="R54" s="957">
        <v>1209.6801346801346</v>
      </c>
      <c r="S54" s="957">
        <v>1483.1623665941349</v>
      </c>
      <c r="T54" s="957">
        <v>1557.3204849238418</v>
      </c>
      <c r="U54" s="957">
        <v>1635.186509170034</v>
      </c>
      <c r="V54" s="957">
        <v>1716.9458346285357</v>
      </c>
      <c r="W54" s="957">
        <v>1802.7931263599623</v>
      </c>
      <c r="X54" s="957">
        <v>0</v>
      </c>
      <c r="Y54" s="957">
        <v>0</v>
      </c>
      <c r="Z54" s="957">
        <v>0</v>
      </c>
      <c r="AA54" s="957">
        <v>0</v>
      </c>
      <c r="AB54" s="957">
        <v>0</v>
      </c>
      <c r="AC54" s="957">
        <v>1483.4805966359881</v>
      </c>
      <c r="AD54" s="957">
        <v>1556.1711458711518</v>
      </c>
      <c r="AE54" s="957">
        <v>1602.8562802472863</v>
      </c>
      <c r="AF54" s="957">
        <v>1650.9419686547053</v>
      </c>
      <c r="AG54" s="957">
        <v>1700.4702277143463</v>
      </c>
      <c r="AH54" s="957">
        <v>0</v>
      </c>
      <c r="AI54" s="957">
        <v>0</v>
      </c>
      <c r="AJ54" s="957">
        <v>0</v>
      </c>
      <c r="AK54" s="957">
        <v>0</v>
      </c>
      <c r="AL54" s="957">
        <v>0</v>
      </c>
      <c r="AM54" s="919"/>
    </row>
    <row r="55" spans="1:39" s="92" customFormat="1">
      <c r="A55" s="972">
        <v>2</v>
      </c>
      <c r="B55" s="955"/>
      <c r="C55" s="955"/>
      <c r="D55" s="955"/>
      <c r="E55" s="955"/>
      <c r="F55" s="955"/>
      <c r="G55" s="955"/>
      <c r="H55" s="955"/>
      <c r="I55" s="955"/>
      <c r="J55" s="973"/>
      <c r="K55" s="955"/>
      <c r="L55" s="926" t="s">
        <v>4340</v>
      </c>
      <c r="M55" s="976" t="s">
        <v>1170</v>
      </c>
      <c r="N55" s="908" t="s">
        <v>1140</v>
      </c>
      <c r="O55" s="959">
        <v>28.6</v>
      </c>
      <c r="P55" s="959">
        <v>31.51</v>
      </c>
      <c r="Q55" s="959">
        <v>31.51</v>
      </c>
      <c r="R55" s="959">
        <v>29.7</v>
      </c>
      <c r="S55" s="959">
        <v>32.17</v>
      </c>
      <c r="T55" s="959">
        <v>32.17</v>
      </c>
      <c r="U55" s="959">
        <v>32.17</v>
      </c>
      <c r="V55" s="959">
        <v>32.17</v>
      </c>
      <c r="W55" s="959">
        <v>32.17</v>
      </c>
      <c r="X55" s="959"/>
      <c r="Y55" s="959"/>
      <c r="Z55" s="959"/>
      <c r="AA55" s="959"/>
      <c r="AB55" s="959"/>
      <c r="AC55" s="959">
        <v>32.17</v>
      </c>
      <c r="AD55" s="959">
        <v>32.17</v>
      </c>
      <c r="AE55" s="959">
        <v>32.17</v>
      </c>
      <c r="AF55" s="959">
        <v>32.17</v>
      </c>
      <c r="AG55" s="959">
        <v>32.17</v>
      </c>
      <c r="AH55" s="959"/>
      <c r="AI55" s="959"/>
      <c r="AJ55" s="959"/>
      <c r="AK55" s="959"/>
      <c r="AL55" s="959"/>
      <c r="AM55" s="919"/>
    </row>
    <row r="56" spans="1:39" s="92" customFormat="1" ht="14.25">
      <c r="A56" s="972">
        <v>2</v>
      </c>
      <c r="B56" s="955"/>
      <c r="C56" s="955"/>
      <c r="D56" s="955"/>
      <c r="E56" s="955"/>
      <c r="F56" s="955"/>
      <c r="G56" s="955"/>
      <c r="H56" s="955"/>
      <c r="I56" s="955"/>
      <c r="J56" s="973" t="s">
        <v>198</v>
      </c>
      <c r="K56" s="779"/>
      <c r="L56" s="956" t="s">
        <v>198</v>
      </c>
      <c r="M56" s="974" t="s">
        <v>1060</v>
      </c>
      <c r="N56" s="926" t="s">
        <v>369</v>
      </c>
      <c r="O56" s="957">
        <v>3492.37</v>
      </c>
      <c r="P56" s="957">
        <v>3362.4700000000003</v>
      </c>
      <c r="Q56" s="957">
        <v>3362.4700000000003</v>
      </c>
      <c r="R56" s="957">
        <v>3833.7261791999999</v>
      </c>
      <c r="S56" s="957">
        <v>3963.0499999999997</v>
      </c>
      <c r="T56" s="957">
        <v>4161.2024999999994</v>
      </c>
      <c r="U56" s="957">
        <v>4161.2024999999994</v>
      </c>
      <c r="V56" s="957">
        <v>4275.4025999999994</v>
      </c>
      <c r="W56" s="957">
        <v>4489.1727299999993</v>
      </c>
      <c r="X56" s="957">
        <v>0</v>
      </c>
      <c r="Y56" s="957">
        <v>0</v>
      </c>
      <c r="Z56" s="957">
        <v>0</v>
      </c>
      <c r="AA56" s="957">
        <v>0</v>
      </c>
      <c r="AB56" s="957">
        <v>0</v>
      </c>
      <c r="AC56" s="957">
        <v>3963.0341130428378</v>
      </c>
      <c r="AD56" s="957">
        <v>4157.222784581937</v>
      </c>
      <c r="AE56" s="957">
        <v>4281.9394681193953</v>
      </c>
      <c r="AF56" s="957">
        <v>4410.3976521629775</v>
      </c>
      <c r="AG56" s="957">
        <v>4542.709581727866</v>
      </c>
      <c r="AH56" s="957">
        <v>0</v>
      </c>
      <c r="AI56" s="957">
        <v>0</v>
      </c>
      <c r="AJ56" s="957">
        <v>0</v>
      </c>
      <c r="AK56" s="957">
        <v>0</v>
      </c>
      <c r="AL56" s="957">
        <v>0</v>
      </c>
      <c r="AM56" s="919"/>
    </row>
    <row r="57" spans="1:39" s="92" customFormat="1">
      <c r="A57" s="972">
        <v>2</v>
      </c>
      <c r="B57" s="955"/>
      <c r="C57" s="955"/>
      <c r="D57" s="955"/>
      <c r="E57" s="955"/>
      <c r="F57" s="955"/>
      <c r="G57" s="955"/>
      <c r="H57" s="955"/>
      <c r="I57" s="955"/>
      <c r="J57" s="973"/>
      <c r="K57" s="955"/>
      <c r="L57" s="926" t="s">
        <v>4341</v>
      </c>
      <c r="M57" s="975" t="s">
        <v>1464</v>
      </c>
      <c r="N57" s="926" t="s">
        <v>1500</v>
      </c>
      <c r="O57" s="959">
        <v>1255.28</v>
      </c>
      <c r="P57" s="959">
        <v>1462.73</v>
      </c>
      <c r="Q57" s="959">
        <v>1462.73</v>
      </c>
      <c r="R57" s="959">
        <v>1414.3619999999999</v>
      </c>
      <c r="S57" s="959">
        <v>1787.81</v>
      </c>
      <c r="T57" s="959">
        <v>1877.2004999999999</v>
      </c>
      <c r="U57" s="959">
        <v>1877.2004999999999</v>
      </c>
      <c r="V57" s="959">
        <v>1877.2004999999999</v>
      </c>
      <c r="W57" s="959">
        <v>1971.0605250000001</v>
      </c>
      <c r="X57" s="959"/>
      <c r="Y57" s="959"/>
      <c r="Z57" s="959"/>
      <c r="AA57" s="959"/>
      <c r="AB57" s="959"/>
      <c r="AC57" s="959">
        <v>1787.81</v>
      </c>
      <c r="AD57" s="959">
        <v>1875.4126900000001</v>
      </c>
      <c r="AE57" s="959">
        <v>1931.6750707000001</v>
      </c>
      <c r="AF57" s="959">
        <v>1989.6253228210001</v>
      </c>
      <c r="AG57" s="959">
        <v>2049.3140825056303</v>
      </c>
      <c r="AH57" s="959"/>
      <c r="AI57" s="959"/>
      <c r="AJ57" s="959"/>
      <c r="AK57" s="959"/>
      <c r="AL57" s="959"/>
      <c r="AM57" s="919"/>
    </row>
    <row r="58" spans="1:39" s="92" customFormat="1">
      <c r="A58" s="972">
        <v>2</v>
      </c>
      <c r="B58" s="955"/>
      <c r="C58" s="955"/>
      <c r="D58" s="955"/>
      <c r="E58" s="955"/>
      <c r="F58" s="955"/>
      <c r="G58" s="955"/>
      <c r="H58" s="955"/>
      <c r="I58" s="955"/>
      <c r="J58" s="973"/>
      <c r="K58" s="955"/>
      <c r="L58" s="926" t="s">
        <v>4342</v>
      </c>
      <c r="M58" s="976" t="s">
        <v>1057</v>
      </c>
      <c r="N58" s="908" t="s">
        <v>506</v>
      </c>
      <c r="O58" s="957">
        <v>1.1819962335216572</v>
      </c>
      <c r="P58" s="957">
        <v>1.3344250330702914</v>
      </c>
      <c r="Q58" s="957">
        <v>1.3344250330702914</v>
      </c>
      <c r="R58" s="957">
        <v>1.2765</v>
      </c>
      <c r="S58" s="957">
        <v>1.4714485596707818</v>
      </c>
      <c r="T58" s="957">
        <v>1.5450209876543208</v>
      </c>
      <c r="U58" s="957">
        <v>1.5450209876543208</v>
      </c>
      <c r="V58" s="957">
        <v>1.5450209876543208</v>
      </c>
      <c r="W58" s="957">
        <v>1.6222720370370372</v>
      </c>
      <c r="X58" s="957">
        <v>0</v>
      </c>
      <c r="Y58" s="957">
        <v>0</v>
      </c>
      <c r="Z58" s="957">
        <v>0</v>
      </c>
      <c r="AA58" s="957">
        <v>0</v>
      </c>
      <c r="AB58" s="957">
        <v>0</v>
      </c>
      <c r="AC58" s="957">
        <v>1.4714485596707818</v>
      </c>
      <c r="AD58" s="957">
        <v>1.5435495390946503</v>
      </c>
      <c r="AE58" s="957">
        <v>1.5898560252674898</v>
      </c>
      <c r="AF58" s="957">
        <v>1.6375517060255145</v>
      </c>
      <c r="AG58" s="957">
        <v>1.68667825720628</v>
      </c>
      <c r="AH58" s="957">
        <v>0</v>
      </c>
      <c r="AI58" s="957">
        <v>0</v>
      </c>
      <c r="AJ58" s="957">
        <v>0</v>
      </c>
      <c r="AK58" s="957">
        <v>0</v>
      </c>
      <c r="AL58" s="957">
        <v>0</v>
      </c>
      <c r="AM58" s="919"/>
    </row>
    <row r="59" spans="1:39" s="92" customFormat="1">
      <c r="A59" s="972">
        <v>2</v>
      </c>
      <c r="B59" s="955"/>
      <c r="C59" s="955"/>
      <c r="D59" s="955"/>
      <c r="E59" s="955"/>
      <c r="F59" s="955"/>
      <c r="G59" s="955"/>
      <c r="H59" s="955"/>
      <c r="I59" s="955"/>
      <c r="J59" s="973"/>
      <c r="K59" s="955"/>
      <c r="L59" s="926" t="s">
        <v>4343</v>
      </c>
      <c r="M59" s="976" t="s">
        <v>1169</v>
      </c>
      <c r="N59" s="908" t="s">
        <v>1239</v>
      </c>
      <c r="O59" s="959">
        <v>1062</v>
      </c>
      <c r="P59" s="959">
        <v>1096.1500000000001</v>
      </c>
      <c r="Q59" s="959">
        <v>1096.1500000000001</v>
      </c>
      <c r="R59" s="959">
        <v>1108</v>
      </c>
      <c r="S59" s="959">
        <v>1215</v>
      </c>
      <c r="T59" s="959">
        <v>1215</v>
      </c>
      <c r="U59" s="959">
        <v>1215</v>
      </c>
      <c r="V59" s="959">
        <v>1215</v>
      </c>
      <c r="W59" s="959">
        <v>1215</v>
      </c>
      <c r="X59" s="959"/>
      <c r="Y59" s="959"/>
      <c r="Z59" s="959"/>
      <c r="AA59" s="959"/>
      <c r="AB59" s="959"/>
      <c r="AC59" s="959">
        <v>1215</v>
      </c>
      <c r="AD59" s="959">
        <v>1215</v>
      </c>
      <c r="AE59" s="959">
        <v>1215</v>
      </c>
      <c r="AF59" s="959">
        <v>1215</v>
      </c>
      <c r="AG59" s="959">
        <v>1215</v>
      </c>
      <c r="AH59" s="959"/>
      <c r="AI59" s="959"/>
      <c r="AJ59" s="959"/>
      <c r="AK59" s="959"/>
      <c r="AL59" s="959"/>
      <c r="AM59" s="919"/>
    </row>
    <row r="60" spans="1:39" s="92" customFormat="1">
      <c r="A60" s="972">
        <v>2</v>
      </c>
      <c r="B60" s="955"/>
      <c r="C60" s="955"/>
      <c r="D60" s="955"/>
      <c r="E60" s="955"/>
      <c r="F60" s="955"/>
      <c r="G60" s="955"/>
      <c r="H60" s="955"/>
      <c r="I60" s="955"/>
      <c r="J60" s="973"/>
      <c r="K60" s="955"/>
      <c r="L60" s="926" t="s">
        <v>4344</v>
      </c>
      <c r="M60" s="975" t="s">
        <v>1465</v>
      </c>
      <c r="N60" s="926" t="s">
        <v>1500</v>
      </c>
      <c r="O60" s="959">
        <v>2237.09</v>
      </c>
      <c r="P60" s="959">
        <v>1899.74</v>
      </c>
      <c r="Q60" s="959">
        <v>1899.74</v>
      </c>
      <c r="R60" s="959">
        <v>2419.3641791999999</v>
      </c>
      <c r="S60" s="959">
        <v>2175.2399999999998</v>
      </c>
      <c r="T60" s="959">
        <v>2284.002</v>
      </c>
      <c r="U60" s="959">
        <v>2284.002</v>
      </c>
      <c r="V60" s="959">
        <v>2398.2021</v>
      </c>
      <c r="W60" s="959">
        <v>2518.1122049999999</v>
      </c>
      <c r="X60" s="959"/>
      <c r="Y60" s="959"/>
      <c r="Z60" s="959"/>
      <c r="AA60" s="959"/>
      <c r="AB60" s="959"/>
      <c r="AC60" s="959">
        <v>2175.2241130428374</v>
      </c>
      <c r="AD60" s="959">
        <v>2281.8100945819369</v>
      </c>
      <c r="AE60" s="959">
        <v>2350.2643974193952</v>
      </c>
      <c r="AF60" s="959">
        <v>2420.7723293419772</v>
      </c>
      <c r="AG60" s="959">
        <v>2493.3954992222366</v>
      </c>
      <c r="AH60" s="959"/>
      <c r="AI60" s="959"/>
      <c r="AJ60" s="959"/>
      <c r="AK60" s="959"/>
      <c r="AL60" s="959"/>
      <c r="AM60" s="919"/>
    </row>
    <row r="61" spans="1:39" s="92" customFormat="1" ht="22.5">
      <c r="A61" s="972">
        <v>2</v>
      </c>
      <c r="B61" s="955"/>
      <c r="C61" s="955"/>
      <c r="D61" s="955"/>
      <c r="E61" s="955"/>
      <c r="F61" s="955"/>
      <c r="G61" s="955"/>
      <c r="H61" s="955"/>
      <c r="I61" s="955"/>
      <c r="J61" s="973"/>
      <c r="K61" s="955"/>
      <c r="L61" s="926" t="s">
        <v>4345</v>
      </c>
      <c r="M61" s="976" t="s">
        <v>1139</v>
      </c>
      <c r="N61" s="908" t="s">
        <v>1141</v>
      </c>
      <c r="O61" s="957">
        <v>1085.4391072295002</v>
      </c>
      <c r="P61" s="957">
        <v>1186.8330959342281</v>
      </c>
      <c r="Q61" s="957">
        <v>1186.8330959342281</v>
      </c>
      <c r="R61" s="957">
        <v>1128.856</v>
      </c>
      <c r="S61" s="957">
        <v>1353.5692951015533</v>
      </c>
      <c r="T61" s="957">
        <v>1421.2477598566309</v>
      </c>
      <c r="U61" s="957">
        <v>1421.2477598566309</v>
      </c>
      <c r="V61" s="957">
        <v>1492.3101478494625</v>
      </c>
      <c r="W61" s="957">
        <v>1566.9256552419354</v>
      </c>
      <c r="X61" s="957">
        <v>0</v>
      </c>
      <c r="Y61" s="957">
        <v>0</v>
      </c>
      <c r="Z61" s="957">
        <v>0</v>
      </c>
      <c r="AA61" s="957">
        <v>0</v>
      </c>
      <c r="AB61" s="957">
        <v>0</v>
      </c>
      <c r="AC61" s="957">
        <v>1353.5594092510689</v>
      </c>
      <c r="AD61" s="957">
        <v>1419.8838203043715</v>
      </c>
      <c r="AE61" s="957">
        <v>1462.4803349135027</v>
      </c>
      <c r="AF61" s="957">
        <v>1506.3547449609077</v>
      </c>
      <c r="AG61" s="957">
        <v>1551.5453873097349</v>
      </c>
      <c r="AH61" s="957">
        <v>0</v>
      </c>
      <c r="AI61" s="957">
        <v>0</v>
      </c>
      <c r="AJ61" s="957">
        <v>0</v>
      </c>
      <c r="AK61" s="957">
        <v>0</v>
      </c>
      <c r="AL61" s="957">
        <v>0</v>
      </c>
      <c r="AM61" s="919"/>
    </row>
    <row r="62" spans="1:39" s="92" customFormat="1">
      <c r="A62" s="972">
        <v>2</v>
      </c>
      <c r="B62" s="955"/>
      <c r="C62" s="955"/>
      <c r="D62" s="955"/>
      <c r="E62" s="955"/>
      <c r="F62" s="955"/>
      <c r="G62" s="955"/>
      <c r="H62" s="955"/>
      <c r="I62" s="955"/>
      <c r="J62" s="973"/>
      <c r="K62" s="955"/>
      <c r="L62" s="926" t="s">
        <v>4346</v>
      </c>
      <c r="M62" s="976" t="s">
        <v>1170</v>
      </c>
      <c r="N62" s="908" t="s">
        <v>1140</v>
      </c>
      <c r="O62" s="959">
        <v>171.75</v>
      </c>
      <c r="P62" s="959">
        <v>133.38999999999999</v>
      </c>
      <c r="Q62" s="959">
        <v>133.38999999999999</v>
      </c>
      <c r="R62" s="959">
        <v>178.6</v>
      </c>
      <c r="S62" s="959">
        <v>133.91999999999999</v>
      </c>
      <c r="T62" s="959">
        <v>133.91999999999999</v>
      </c>
      <c r="U62" s="959">
        <v>133.91999999999999</v>
      </c>
      <c r="V62" s="959">
        <v>133.91999999999999</v>
      </c>
      <c r="W62" s="959">
        <v>133.91999999999999</v>
      </c>
      <c r="X62" s="959"/>
      <c r="Y62" s="959"/>
      <c r="Z62" s="959"/>
      <c r="AA62" s="959"/>
      <c r="AB62" s="959"/>
      <c r="AC62" s="959">
        <v>133.91999999999999</v>
      </c>
      <c r="AD62" s="959">
        <v>133.91999999999999</v>
      </c>
      <c r="AE62" s="959">
        <v>133.91999999999999</v>
      </c>
      <c r="AF62" s="959">
        <v>133.91999999999999</v>
      </c>
      <c r="AG62" s="959">
        <v>133.91999999999999</v>
      </c>
      <c r="AH62" s="959"/>
      <c r="AI62" s="959"/>
      <c r="AJ62" s="959"/>
      <c r="AK62" s="959"/>
      <c r="AL62" s="959"/>
      <c r="AM62" s="919"/>
    </row>
    <row r="63" spans="1:39" s="92" customFormat="1" ht="14.25">
      <c r="A63" s="972">
        <v>2</v>
      </c>
      <c r="B63" s="955"/>
      <c r="C63" s="955"/>
      <c r="D63" s="955"/>
      <c r="E63" s="955"/>
      <c r="F63" s="955"/>
      <c r="G63" s="955"/>
      <c r="H63" s="955"/>
      <c r="I63" s="955"/>
      <c r="J63" s="973" t="s">
        <v>404</v>
      </c>
      <c r="K63" s="779"/>
      <c r="L63" s="956" t="s">
        <v>404</v>
      </c>
      <c r="M63" s="974" t="s">
        <v>1061</v>
      </c>
      <c r="N63" s="926" t="s">
        <v>369</v>
      </c>
      <c r="O63" s="957">
        <v>15036.67</v>
      </c>
      <c r="P63" s="957">
        <v>19414.73</v>
      </c>
      <c r="Q63" s="957">
        <v>19414.73</v>
      </c>
      <c r="R63" s="957">
        <v>16639.9012</v>
      </c>
      <c r="S63" s="957">
        <v>19677.68</v>
      </c>
      <c r="T63" s="957">
        <v>20232.9555</v>
      </c>
      <c r="U63" s="957">
        <v>20815.994774999999</v>
      </c>
      <c r="V63" s="957">
        <v>21428.186013749997</v>
      </c>
      <c r="W63" s="957">
        <v>22499.595314437502</v>
      </c>
      <c r="X63" s="957">
        <v>0</v>
      </c>
      <c r="Y63" s="957">
        <v>0</v>
      </c>
      <c r="Z63" s="957">
        <v>0</v>
      </c>
      <c r="AA63" s="957">
        <v>0</v>
      </c>
      <c r="AB63" s="957">
        <v>0</v>
      </c>
      <c r="AC63" s="957">
        <v>19671.854196012806</v>
      </c>
      <c r="AD63" s="957">
        <v>20635.775051617442</v>
      </c>
      <c r="AE63" s="957">
        <v>21254.848303165963</v>
      </c>
      <c r="AF63" s="957">
        <v>21892.49375226094</v>
      </c>
      <c r="AG63" s="957">
        <v>22549.268564828766</v>
      </c>
      <c r="AH63" s="957">
        <v>0</v>
      </c>
      <c r="AI63" s="957">
        <v>0</v>
      </c>
      <c r="AJ63" s="957">
        <v>0</v>
      </c>
      <c r="AK63" s="957">
        <v>0</v>
      </c>
      <c r="AL63" s="957">
        <v>0</v>
      </c>
      <c r="AM63" s="919"/>
    </row>
    <row r="64" spans="1:39" s="92" customFormat="1">
      <c r="A64" s="972">
        <v>2</v>
      </c>
      <c r="B64" s="955"/>
      <c r="C64" s="955"/>
      <c r="D64" s="955"/>
      <c r="E64" s="955"/>
      <c r="F64" s="955"/>
      <c r="G64" s="955"/>
      <c r="H64" s="955"/>
      <c r="I64" s="955"/>
      <c r="J64" s="973"/>
      <c r="K64" s="955"/>
      <c r="L64" s="926" t="s">
        <v>4347</v>
      </c>
      <c r="M64" s="975" t="s">
        <v>1464</v>
      </c>
      <c r="N64" s="926" t="s">
        <v>1500</v>
      </c>
      <c r="O64" s="959">
        <v>6144.65</v>
      </c>
      <c r="P64" s="959">
        <v>7108.32</v>
      </c>
      <c r="Q64" s="959">
        <v>7108.32</v>
      </c>
      <c r="R64" s="959">
        <v>6538.2911999999997</v>
      </c>
      <c r="S64" s="959">
        <v>8572.17</v>
      </c>
      <c r="T64" s="959">
        <v>8572.17</v>
      </c>
      <c r="U64" s="959">
        <v>8572.17</v>
      </c>
      <c r="V64" s="959">
        <v>8572.17</v>
      </c>
      <c r="W64" s="959">
        <v>9000.7785000000003</v>
      </c>
      <c r="X64" s="959"/>
      <c r="Y64" s="959"/>
      <c r="Z64" s="959"/>
      <c r="AA64" s="959"/>
      <c r="AB64" s="959"/>
      <c r="AC64" s="959">
        <v>8570.5355330991933</v>
      </c>
      <c r="AD64" s="959">
        <v>8990.4917742210546</v>
      </c>
      <c r="AE64" s="959">
        <v>9260.2065274476863</v>
      </c>
      <c r="AF64" s="959">
        <v>9538.0127232711166</v>
      </c>
      <c r="AG64" s="959">
        <v>9824.1531049692494</v>
      </c>
      <c r="AH64" s="959"/>
      <c r="AI64" s="959"/>
      <c r="AJ64" s="959"/>
      <c r="AK64" s="959"/>
      <c r="AL64" s="959"/>
      <c r="AM64" s="919"/>
    </row>
    <row r="65" spans="1:39" s="92" customFormat="1">
      <c r="A65" s="972">
        <v>2</v>
      </c>
      <c r="B65" s="955"/>
      <c r="C65" s="955"/>
      <c r="D65" s="955"/>
      <c r="E65" s="955"/>
      <c r="F65" s="955"/>
      <c r="G65" s="955"/>
      <c r="H65" s="955"/>
      <c r="I65" s="955"/>
      <c r="J65" s="973"/>
      <c r="K65" s="955"/>
      <c r="L65" s="926" t="s">
        <v>4348</v>
      </c>
      <c r="M65" s="976" t="s">
        <v>1057</v>
      </c>
      <c r="N65" s="908" t="s">
        <v>506</v>
      </c>
      <c r="O65" s="957">
        <v>1.2013000977517105</v>
      </c>
      <c r="P65" s="957">
        <v>1.3559570340442821</v>
      </c>
      <c r="Q65" s="957">
        <v>1.3559570340442821</v>
      </c>
      <c r="R65" s="957">
        <v>1.29728</v>
      </c>
      <c r="S65" s="957">
        <v>1.5467367965211742</v>
      </c>
      <c r="T65" s="957">
        <v>1.5467367965211742</v>
      </c>
      <c r="U65" s="957">
        <v>1.5467367965211742</v>
      </c>
      <c r="V65" s="957">
        <v>1.5467367965211742</v>
      </c>
      <c r="W65" s="957">
        <v>1.624073636347233</v>
      </c>
      <c r="X65" s="957">
        <v>0</v>
      </c>
      <c r="Y65" s="957">
        <v>0</v>
      </c>
      <c r="Z65" s="957">
        <v>0</v>
      </c>
      <c r="AA65" s="957">
        <v>0</v>
      </c>
      <c r="AB65" s="957">
        <v>0</v>
      </c>
      <c r="AC65" s="957">
        <v>1.5464418781868232</v>
      </c>
      <c r="AD65" s="957">
        <v>1.6222175302179778</v>
      </c>
      <c r="AE65" s="957">
        <v>1.6708840561245171</v>
      </c>
      <c r="AF65" s="957">
        <v>1.7210105778082525</v>
      </c>
      <c r="AG65" s="957">
        <v>1.7726408951424999</v>
      </c>
      <c r="AH65" s="957">
        <v>0</v>
      </c>
      <c r="AI65" s="957">
        <v>0</v>
      </c>
      <c r="AJ65" s="957">
        <v>0</v>
      </c>
      <c r="AK65" s="957">
        <v>0</v>
      </c>
      <c r="AL65" s="957">
        <v>0</v>
      </c>
      <c r="AM65" s="919"/>
    </row>
    <row r="66" spans="1:39" s="92" customFormat="1">
      <c r="A66" s="972">
        <v>2</v>
      </c>
      <c r="B66" s="955"/>
      <c r="C66" s="955"/>
      <c r="D66" s="955"/>
      <c r="E66" s="955"/>
      <c r="F66" s="955"/>
      <c r="G66" s="955"/>
      <c r="H66" s="955"/>
      <c r="I66" s="955"/>
      <c r="J66" s="973"/>
      <c r="K66" s="955"/>
      <c r="L66" s="926" t="s">
        <v>4349</v>
      </c>
      <c r="M66" s="976" t="s">
        <v>1169</v>
      </c>
      <c r="N66" s="908" t="s">
        <v>1239</v>
      </c>
      <c r="O66" s="959">
        <v>5115</v>
      </c>
      <c r="P66" s="959">
        <v>5242.29</v>
      </c>
      <c r="Q66" s="959">
        <v>5242.29</v>
      </c>
      <c r="R66" s="959">
        <v>5040</v>
      </c>
      <c r="S66" s="959">
        <v>5542.1</v>
      </c>
      <c r="T66" s="959">
        <v>5542.1</v>
      </c>
      <c r="U66" s="959">
        <v>5542.1</v>
      </c>
      <c r="V66" s="959">
        <v>5542.1</v>
      </c>
      <c r="W66" s="959">
        <v>5542.1</v>
      </c>
      <c r="X66" s="959"/>
      <c r="Y66" s="959"/>
      <c r="Z66" s="959"/>
      <c r="AA66" s="959"/>
      <c r="AB66" s="959"/>
      <c r="AC66" s="959">
        <v>5542.1</v>
      </c>
      <c r="AD66" s="959">
        <v>5542.1</v>
      </c>
      <c r="AE66" s="959">
        <v>5542.1</v>
      </c>
      <c r="AF66" s="959">
        <v>5542.1</v>
      </c>
      <c r="AG66" s="959">
        <v>5542.1</v>
      </c>
      <c r="AH66" s="959"/>
      <c r="AI66" s="959"/>
      <c r="AJ66" s="959"/>
      <c r="AK66" s="959"/>
      <c r="AL66" s="959"/>
      <c r="AM66" s="919"/>
    </row>
    <row r="67" spans="1:39" s="92" customFormat="1">
      <c r="A67" s="972">
        <v>2</v>
      </c>
      <c r="B67" s="955"/>
      <c r="C67" s="955"/>
      <c r="D67" s="955"/>
      <c r="E67" s="955"/>
      <c r="F67" s="955"/>
      <c r="G67" s="955"/>
      <c r="H67" s="955"/>
      <c r="I67" s="955"/>
      <c r="J67" s="973"/>
      <c r="K67" s="955"/>
      <c r="L67" s="926" t="s">
        <v>4350</v>
      </c>
      <c r="M67" s="975" t="s">
        <v>1465</v>
      </c>
      <c r="N67" s="926" t="s">
        <v>1500</v>
      </c>
      <c r="O67" s="959">
        <v>8892.02</v>
      </c>
      <c r="P67" s="959">
        <v>12306.41</v>
      </c>
      <c r="Q67" s="959">
        <v>12306.41</v>
      </c>
      <c r="R67" s="959">
        <v>10101.61</v>
      </c>
      <c r="S67" s="959">
        <v>11105.51</v>
      </c>
      <c r="T67" s="959">
        <v>11660.7855</v>
      </c>
      <c r="U67" s="959">
        <v>12243.824775000001</v>
      </c>
      <c r="V67" s="959">
        <v>12856.016013750001</v>
      </c>
      <c r="W67" s="959">
        <v>13498.816814437501</v>
      </c>
      <c r="X67" s="959"/>
      <c r="Y67" s="959"/>
      <c r="Z67" s="959"/>
      <c r="AA67" s="959"/>
      <c r="AB67" s="959"/>
      <c r="AC67" s="959">
        <v>11101.318662913614</v>
      </c>
      <c r="AD67" s="959">
        <v>11645.283277396384</v>
      </c>
      <c r="AE67" s="959">
        <v>11994.641775718275</v>
      </c>
      <c r="AF67" s="959">
        <v>12354.481028989823</v>
      </c>
      <c r="AG67" s="959">
        <v>12725.115459859519</v>
      </c>
      <c r="AH67" s="959"/>
      <c r="AI67" s="959"/>
      <c r="AJ67" s="959"/>
      <c r="AK67" s="959"/>
      <c r="AL67" s="959"/>
      <c r="AM67" s="919"/>
    </row>
    <row r="68" spans="1:39" s="92" customFormat="1" ht="22.5">
      <c r="A68" s="972">
        <v>2</v>
      </c>
      <c r="B68" s="955"/>
      <c r="C68" s="955"/>
      <c r="D68" s="955"/>
      <c r="E68" s="955"/>
      <c r="F68" s="955"/>
      <c r="G68" s="955"/>
      <c r="H68" s="955"/>
      <c r="I68" s="955"/>
      <c r="J68" s="973"/>
      <c r="K68" s="955"/>
      <c r="L68" s="926" t="s">
        <v>4351</v>
      </c>
      <c r="M68" s="976" t="s">
        <v>1139</v>
      </c>
      <c r="N68" s="908" t="s">
        <v>1141</v>
      </c>
      <c r="O68" s="957">
        <v>1152.7717278572911</v>
      </c>
      <c r="P68" s="957">
        <v>1298.5390076310102</v>
      </c>
      <c r="Q68" s="957">
        <v>1298.5390076310102</v>
      </c>
      <c r="R68" s="957">
        <v>1198.975691971704</v>
      </c>
      <c r="S68" s="957">
        <v>1481.5169075938763</v>
      </c>
      <c r="T68" s="957">
        <v>1555.5927529735702</v>
      </c>
      <c r="U68" s="957">
        <v>1633.3723906222488</v>
      </c>
      <c r="V68" s="957">
        <v>1715.041010153361</v>
      </c>
      <c r="W68" s="957">
        <v>1800.7930606610291</v>
      </c>
      <c r="X68" s="957">
        <v>0</v>
      </c>
      <c r="Y68" s="957">
        <v>0</v>
      </c>
      <c r="Z68" s="957">
        <v>0</v>
      </c>
      <c r="AA68" s="957">
        <v>0</v>
      </c>
      <c r="AB68" s="957">
        <v>0</v>
      </c>
      <c r="AC68" s="957">
        <v>1480.9577674230147</v>
      </c>
      <c r="AD68" s="957">
        <v>1553.524698026743</v>
      </c>
      <c r="AE68" s="957">
        <v>1600.1304389675452</v>
      </c>
      <c r="AF68" s="957">
        <v>1648.1343521365714</v>
      </c>
      <c r="AG68" s="957">
        <v>1697.5783827006687</v>
      </c>
      <c r="AH68" s="957">
        <v>0</v>
      </c>
      <c r="AI68" s="957">
        <v>0</v>
      </c>
      <c r="AJ68" s="957">
        <v>0</v>
      </c>
      <c r="AK68" s="957">
        <v>0</v>
      </c>
      <c r="AL68" s="957">
        <v>0</v>
      </c>
      <c r="AM68" s="919"/>
    </row>
    <row r="69" spans="1:39" s="92" customFormat="1">
      <c r="A69" s="972">
        <v>2</v>
      </c>
      <c r="B69" s="955"/>
      <c r="C69" s="955"/>
      <c r="D69" s="955"/>
      <c r="E69" s="955"/>
      <c r="F69" s="955"/>
      <c r="G69" s="955"/>
      <c r="H69" s="955"/>
      <c r="I69" s="955"/>
      <c r="J69" s="973"/>
      <c r="K69" s="955"/>
      <c r="L69" s="926" t="s">
        <v>4352</v>
      </c>
      <c r="M69" s="976" t="s">
        <v>1170</v>
      </c>
      <c r="N69" s="908" t="s">
        <v>1140</v>
      </c>
      <c r="O69" s="959">
        <v>642.79999999999995</v>
      </c>
      <c r="P69" s="959">
        <v>789.76</v>
      </c>
      <c r="Q69" s="959">
        <v>789.76</v>
      </c>
      <c r="R69" s="959">
        <v>702.1</v>
      </c>
      <c r="S69" s="959">
        <v>624.66999999999996</v>
      </c>
      <c r="T69" s="959">
        <v>624.66999999999996</v>
      </c>
      <c r="U69" s="959">
        <v>624.66999999999996</v>
      </c>
      <c r="V69" s="959">
        <v>624.66999999999996</v>
      </c>
      <c r="W69" s="959">
        <v>624.66999999999996</v>
      </c>
      <c r="X69" s="959"/>
      <c r="Y69" s="959"/>
      <c r="Z69" s="959"/>
      <c r="AA69" s="959"/>
      <c r="AB69" s="959"/>
      <c r="AC69" s="959">
        <v>624.66999999999996</v>
      </c>
      <c r="AD69" s="959">
        <v>624.66999999999996</v>
      </c>
      <c r="AE69" s="959">
        <v>624.66999999999996</v>
      </c>
      <c r="AF69" s="959">
        <v>624.66999999999996</v>
      </c>
      <c r="AG69" s="959">
        <v>624.66999999999996</v>
      </c>
      <c r="AH69" s="959"/>
      <c r="AI69" s="959"/>
      <c r="AJ69" s="959"/>
      <c r="AK69" s="959"/>
      <c r="AL69" s="959"/>
      <c r="AM69" s="919"/>
    </row>
    <row r="70" spans="1:39">
      <c r="A70" s="901"/>
      <c r="B70" s="901"/>
      <c r="C70" s="901"/>
      <c r="D70" s="901"/>
      <c r="E70" s="901"/>
      <c r="F70" s="901"/>
      <c r="G70" s="901"/>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row>
    <row r="71" spans="1:39">
      <c r="A71" s="901"/>
      <c r="B71" s="901"/>
      <c r="C71" s="901"/>
      <c r="D71" s="901"/>
      <c r="E71" s="901"/>
      <c r="F71" s="901"/>
      <c r="G71" s="901"/>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row>
    <row r="72" spans="1:39" ht="15" customHeight="1">
      <c r="A72" s="901"/>
      <c r="B72" s="901"/>
      <c r="C72" s="901"/>
      <c r="D72" s="901"/>
      <c r="E72" s="901"/>
      <c r="F72" s="901"/>
      <c r="G72" s="901"/>
      <c r="H72" s="901"/>
      <c r="I72" s="901"/>
      <c r="J72" s="901"/>
      <c r="K72" s="901"/>
      <c r="L72" s="935" t="s">
        <v>1469</v>
      </c>
      <c r="M72" s="935"/>
      <c r="N72" s="935"/>
      <c r="O72" s="935"/>
      <c r="P72" s="935"/>
      <c r="Q72" s="935"/>
      <c r="R72" s="935"/>
      <c r="S72" s="960"/>
      <c r="T72" s="960"/>
      <c r="U72" s="960"/>
      <c r="V72" s="960"/>
      <c r="W72" s="960"/>
      <c r="X72" s="960"/>
      <c r="Y72" s="960"/>
      <c r="Z72" s="960"/>
      <c r="AA72" s="960"/>
      <c r="AB72" s="960"/>
      <c r="AC72" s="960"/>
      <c r="AD72" s="960"/>
      <c r="AE72" s="960"/>
      <c r="AF72" s="960"/>
      <c r="AG72" s="960"/>
      <c r="AH72" s="960"/>
      <c r="AI72" s="960"/>
      <c r="AJ72" s="960"/>
      <c r="AK72" s="960"/>
      <c r="AL72" s="960"/>
      <c r="AM72" s="960"/>
    </row>
    <row r="73" spans="1:39" ht="15" customHeight="1">
      <c r="A73" s="901"/>
      <c r="B73" s="901"/>
      <c r="C73" s="901"/>
      <c r="D73" s="901"/>
      <c r="E73" s="901"/>
      <c r="F73" s="901"/>
      <c r="G73" s="901"/>
      <c r="H73" s="901"/>
      <c r="I73" s="901"/>
      <c r="J73" s="901"/>
      <c r="K73" s="779"/>
      <c r="L73" s="961"/>
      <c r="M73" s="961"/>
      <c r="N73" s="961"/>
      <c r="O73" s="961"/>
      <c r="P73" s="961"/>
      <c r="Q73" s="961"/>
      <c r="R73" s="961"/>
      <c r="S73" s="962"/>
      <c r="T73" s="962"/>
      <c r="U73" s="962"/>
      <c r="V73" s="962"/>
      <c r="W73" s="962"/>
      <c r="X73" s="962"/>
      <c r="Y73" s="962"/>
      <c r="Z73" s="962"/>
      <c r="AA73" s="962"/>
      <c r="AB73" s="962"/>
      <c r="AC73" s="962"/>
      <c r="AD73" s="962"/>
      <c r="AE73" s="962"/>
      <c r="AF73" s="962"/>
      <c r="AG73" s="962"/>
      <c r="AH73" s="962"/>
      <c r="AI73" s="962"/>
      <c r="AJ73" s="962"/>
      <c r="AK73" s="962"/>
      <c r="AL73" s="962"/>
      <c r="AM73" s="962"/>
    </row>
  </sheetData>
  <sheetProtection formatColumns="0" formatRows="0" autoFilter="0"/>
  <mergeCells count="12">
    <mergeCell ref="J45:J47"/>
    <mergeCell ref="L72:AM72"/>
    <mergeCell ref="L73:AM73"/>
    <mergeCell ref="J49:J55"/>
    <mergeCell ref="J56:J62"/>
    <mergeCell ref="J63:J69"/>
    <mergeCell ref="L14:L15"/>
    <mergeCell ref="M14:M15"/>
    <mergeCell ref="N14:N15"/>
    <mergeCell ref="AM14:AM15"/>
    <mergeCell ref="J31:J37"/>
    <mergeCell ref="J24:J30"/>
  </mergeCells>
  <dataValidations count="4">
    <dataValidation type="textLength" operator="lessThanOrEqual" allowBlank="1" showInputMessage="1" showErrorMessage="1" errorTitle="Ошибка" error="Допускается ввод не более 900 символов!" sqref="AM17:AM21 AM49:AM69 AM39:AM43 AM45:AM47 AM24:AM33 AM35:AM37">
      <formula1>900</formula1>
    </dataValidation>
    <dataValidation type="decimal" allowBlank="1" showErrorMessage="1" errorTitle="Ошибка" error="Допускается ввод только неотрицательных чисел!" sqref="O64:AL64 O45:AL45 O57:AL57 O52:AL53 O50:AL50 O55:AL55 O59:AL60 O47:AL47 O62:AL62 O66:AL67 O69:AL69 O27:AL28 O25:AL25 O30:AL30 O34:AL35 O37:AL37 O32:AL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M45">
      <formula1>VOLTAGE_LEVEL_list</formula1>
    </dataValidation>
    <dataValidation type="list" allowBlank="1" showInputMessage="1" showErrorMessage="1" errorTitle="Ошибка" error="Выберите значение из списка" prompt="Выберите значение из списка" sqref="M49 M56 M63 M24 M31">
      <formula1>VOLTAGE_LEVEL2_list</formula1>
    </dataValidation>
  </dataValidations>
  <printOptions horizontalCentered="1"/>
  <pageMargins left="0.35433070866141736" right="0.35433070866141736" top="0.39370078740157483" bottom="0.47222222222222221" header="7.874015748031496E-2" footer="7.874015748031496E-2"/>
  <pageSetup paperSize="9" firstPageNumber="12" fitToWidth="0" fitToHeight="0" orientation="landscape" useFirstPageNumber="1" r:id="rId1"/>
  <headerFooter>
    <oddFooter>&amp;C&amp;A
&amp;P из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002060"/>
    <outlinePr summaryBelow="0" summaryRight="0"/>
    <pageSetUpPr fitToPage="1"/>
  </sheetPr>
  <dimension ref="A1:AM136"/>
  <sheetViews>
    <sheetView showGridLines="0" view="pageBreakPreview" topLeftCell="A11" zoomScale="60" zoomScaleNormal="100" workbookViewId="0">
      <pane xSplit="14" ySplit="5" topLeftCell="R100" activePane="bottomRight" state="frozen"/>
      <selection activeCell="M11" sqref="M11"/>
      <selection pane="topRight" activeCell="M11" sqref="M11"/>
      <selection pane="bottomLeft" activeCell="M11" sqref="M11"/>
      <selection pane="bottomRight" activeCell="AM53" sqref="AM53"/>
    </sheetView>
  </sheetViews>
  <sheetFormatPr defaultColWidth="8.7109375" defaultRowHeight="11.25"/>
  <cols>
    <col min="1" max="10" width="2.7109375" style="93" hidden="1" customWidth="1"/>
    <col min="11" max="11" width="3.7109375" style="93" hidden="1" customWidth="1"/>
    <col min="12" max="12" width="7.85546875" style="93" customWidth="1"/>
    <col min="13" max="13" width="42.42578125" style="93" customWidth="1"/>
    <col min="14" max="14" width="11.7109375" style="94" bestFit="1" customWidth="1"/>
    <col min="15" max="23" width="13.28515625" style="94" customWidth="1"/>
    <col min="24" max="28" width="13.28515625" style="94" hidden="1" customWidth="1"/>
    <col min="29" max="32" width="13.28515625" style="94" customWidth="1"/>
    <col min="33" max="33" width="10.7109375" style="94" customWidth="1"/>
    <col min="34" max="38" width="13.28515625" style="94" hidden="1" customWidth="1"/>
    <col min="39" max="39" width="45.28515625" style="93" customWidth="1"/>
    <col min="40" max="16384" width="8.7109375" style="93"/>
  </cols>
  <sheetData>
    <row r="1" spans="1:39" hidden="1">
      <c r="A1" s="981"/>
      <c r="B1" s="981"/>
      <c r="C1" s="981"/>
      <c r="D1" s="981"/>
      <c r="E1" s="981"/>
      <c r="F1" s="981"/>
      <c r="G1" s="981"/>
      <c r="H1" s="981"/>
      <c r="I1" s="981"/>
      <c r="J1" s="981"/>
      <c r="K1" s="981"/>
      <c r="L1" s="981"/>
      <c r="M1" s="981"/>
      <c r="N1" s="982"/>
      <c r="O1" s="982"/>
      <c r="P1" s="982"/>
      <c r="Q1" s="982"/>
      <c r="R1" s="982"/>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981"/>
    </row>
    <row r="2" spans="1:39" hidden="1">
      <c r="A2" s="981"/>
      <c r="B2" s="981"/>
      <c r="C2" s="981"/>
      <c r="D2" s="981"/>
      <c r="E2" s="981"/>
      <c r="F2" s="981"/>
      <c r="G2" s="981"/>
      <c r="H2" s="981"/>
      <c r="I2" s="981"/>
      <c r="J2" s="981"/>
      <c r="K2" s="981"/>
      <c r="L2" s="981"/>
      <c r="M2" s="981"/>
      <c r="N2" s="982"/>
      <c r="O2" s="982"/>
      <c r="P2" s="982"/>
      <c r="Q2" s="982"/>
      <c r="R2" s="982"/>
      <c r="S2" s="901"/>
      <c r="T2" s="901"/>
      <c r="U2" s="901"/>
      <c r="V2" s="901"/>
      <c r="W2" s="901"/>
      <c r="X2" s="901"/>
      <c r="Y2" s="901"/>
      <c r="Z2" s="901"/>
      <c r="AA2" s="901"/>
      <c r="AB2" s="901"/>
      <c r="AC2" s="901"/>
      <c r="AD2" s="901"/>
      <c r="AE2" s="901"/>
      <c r="AF2" s="901"/>
      <c r="AG2" s="901"/>
      <c r="AH2" s="901"/>
      <c r="AI2" s="901"/>
      <c r="AJ2" s="901"/>
      <c r="AK2" s="901"/>
      <c r="AL2" s="901"/>
      <c r="AM2" s="981"/>
    </row>
    <row r="3" spans="1:39" hidden="1">
      <c r="A3" s="981"/>
      <c r="B3" s="981"/>
      <c r="C3" s="981"/>
      <c r="D3" s="981"/>
      <c r="E3" s="981"/>
      <c r="F3" s="981"/>
      <c r="G3" s="981"/>
      <c r="H3" s="981"/>
      <c r="I3" s="981"/>
      <c r="J3" s="981"/>
      <c r="K3" s="981"/>
      <c r="L3" s="981"/>
      <c r="M3" s="981"/>
      <c r="N3" s="982"/>
      <c r="O3" s="982"/>
      <c r="P3" s="982"/>
      <c r="Q3" s="982"/>
      <c r="R3" s="982"/>
      <c r="S3" s="901"/>
      <c r="T3" s="901"/>
      <c r="U3" s="901"/>
      <c r="V3" s="901"/>
      <c r="W3" s="901"/>
      <c r="X3" s="901"/>
      <c r="Y3" s="901"/>
      <c r="Z3" s="901"/>
      <c r="AA3" s="901"/>
      <c r="AB3" s="901"/>
      <c r="AC3" s="901"/>
      <c r="AD3" s="901"/>
      <c r="AE3" s="901"/>
      <c r="AF3" s="901"/>
      <c r="AG3" s="901"/>
      <c r="AH3" s="901"/>
      <c r="AI3" s="901"/>
      <c r="AJ3" s="901"/>
      <c r="AK3" s="901"/>
      <c r="AL3" s="901"/>
      <c r="AM3" s="981"/>
    </row>
    <row r="4" spans="1:39" hidden="1">
      <c r="A4" s="981"/>
      <c r="B4" s="981"/>
      <c r="C4" s="981"/>
      <c r="D4" s="981"/>
      <c r="E4" s="981"/>
      <c r="F4" s="981"/>
      <c r="G4" s="981"/>
      <c r="H4" s="981"/>
      <c r="I4" s="981"/>
      <c r="J4" s="981"/>
      <c r="K4" s="981"/>
      <c r="L4" s="981"/>
      <c r="M4" s="981"/>
      <c r="N4" s="982"/>
      <c r="O4" s="982"/>
      <c r="P4" s="982"/>
      <c r="Q4" s="982"/>
      <c r="R4" s="982"/>
      <c r="S4" s="901"/>
      <c r="T4" s="901"/>
      <c r="U4" s="901"/>
      <c r="V4" s="901"/>
      <c r="W4" s="901"/>
      <c r="X4" s="901"/>
      <c r="Y4" s="901"/>
      <c r="Z4" s="901"/>
      <c r="AA4" s="901"/>
      <c r="AB4" s="901"/>
      <c r="AC4" s="901"/>
      <c r="AD4" s="901"/>
      <c r="AE4" s="901"/>
      <c r="AF4" s="901"/>
      <c r="AG4" s="901"/>
      <c r="AH4" s="901"/>
      <c r="AI4" s="901"/>
      <c r="AJ4" s="901"/>
      <c r="AK4" s="901"/>
      <c r="AL4" s="901"/>
      <c r="AM4" s="981"/>
    </row>
    <row r="5" spans="1:39" hidden="1">
      <c r="A5" s="981"/>
      <c r="B5" s="981"/>
      <c r="C5" s="981"/>
      <c r="D5" s="981"/>
      <c r="E5" s="981"/>
      <c r="F5" s="981"/>
      <c r="G5" s="981"/>
      <c r="H5" s="981"/>
      <c r="I5" s="981"/>
      <c r="J5" s="981"/>
      <c r="K5" s="981"/>
      <c r="L5" s="981"/>
      <c r="M5" s="981"/>
      <c r="N5" s="982"/>
      <c r="O5" s="982"/>
      <c r="P5" s="982"/>
      <c r="Q5" s="982"/>
      <c r="R5" s="982"/>
      <c r="S5" s="901"/>
      <c r="T5" s="901"/>
      <c r="U5" s="901"/>
      <c r="V5" s="901"/>
      <c r="W5" s="901"/>
      <c r="X5" s="901"/>
      <c r="Y5" s="901"/>
      <c r="Z5" s="901"/>
      <c r="AA5" s="901"/>
      <c r="AB5" s="901"/>
      <c r="AC5" s="901"/>
      <c r="AD5" s="901"/>
      <c r="AE5" s="901"/>
      <c r="AF5" s="901"/>
      <c r="AG5" s="901"/>
      <c r="AH5" s="901"/>
      <c r="AI5" s="901"/>
      <c r="AJ5" s="901"/>
      <c r="AK5" s="901"/>
      <c r="AL5" s="901"/>
      <c r="AM5" s="981"/>
    </row>
    <row r="6" spans="1:39" hidden="1">
      <c r="A6" s="981"/>
      <c r="B6" s="981"/>
      <c r="C6" s="981"/>
      <c r="D6" s="981"/>
      <c r="E6" s="981"/>
      <c r="F6" s="981"/>
      <c r="G6" s="981"/>
      <c r="H6" s="981"/>
      <c r="I6" s="981"/>
      <c r="J6" s="981"/>
      <c r="K6" s="981"/>
      <c r="L6" s="981"/>
      <c r="M6" s="981"/>
      <c r="N6" s="982"/>
      <c r="O6" s="982"/>
      <c r="P6" s="982"/>
      <c r="Q6" s="982"/>
      <c r="R6" s="982"/>
      <c r="S6" s="901"/>
      <c r="T6" s="901"/>
      <c r="U6" s="901"/>
      <c r="V6" s="901"/>
      <c r="W6" s="901"/>
      <c r="X6" s="901"/>
      <c r="Y6" s="901"/>
      <c r="Z6" s="901"/>
      <c r="AA6" s="901"/>
      <c r="AB6" s="901"/>
      <c r="AC6" s="901"/>
      <c r="AD6" s="901"/>
      <c r="AE6" s="901"/>
      <c r="AF6" s="901"/>
      <c r="AG6" s="901"/>
      <c r="AH6" s="901"/>
      <c r="AI6" s="901"/>
      <c r="AJ6" s="901"/>
      <c r="AK6" s="901"/>
      <c r="AL6" s="901"/>
      <c r="AM6" s="981"/>
    </row>
    <row r="7" spans="1:39" hidden="1">
      <c r="A7" s="981"/>
      <c r="B7" s="981"/>
      <c r="C7" s="981"/>
      <c r="D7" s="981"/>
      <c r="E7" s="981"/>
      <c r="F7" s="981"/>
      <c r="G7" s="981"/>
      <c r="H7" s="981"/>
      <c r="I7" s="981"/>
      <c r="J7" s="981"/>
      <c r="K7" s="981"/>
      <c r="L7" s="981"/>
      <c r="M7" s="981"/>
      <c r="N7" s="982"/>
      <c r="O7" s="982"/>
      <c r="P7" s="982"/>
      <c r="Q7" s="982"/>
      <c r="R7" s="982"/>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981"/>
    </row>
    <row r="8" spans="1:39" hidden="1">
      <c r="A8" s="981"/>
      <c r="B8" s="981"/>
      <c r="C8" s="981"/>
      <c r="D8" s="981"/>
      <c r="E8" s="981"/>
      <c r="F8" s="981"/>
      <c r="G8" s="981"/>
      <c r="H8" s="981"/>
      <c r="I8" s="981"/>
      <c r="J8" s="981"/>
      <c r="K8" s="981"/>
      <c r="L8" s="981"/>
      <c r="M8" s="981"/>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1"/>
    </row>
    <row r="9" spans="1:39" hidden="1">
      <c r="A9" s="981"/>
      <c r="B9" s="981"/>
      <c r="C9" s="981"/>
      <c r="D9" s="981"/>
      <c r="E9" s="981"/>
      <c r="F9" s="981"/>
      <c r="G9" s="981"/>
      <c r="H9" s="981"/>
      <c r="I9" s="981"/>
      <c r="J9" s="981"/>
      <c r="K9" s="981"/>
      <c r="L9" s="981"/>
      <c r="M9" s="981"/>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1"/>
    </row>
    <row r="10" spans="1:39" hidden="1">
      <c r="A10" s="981"/>
      <c r="B10" s="981"/>
      <c r="C10" s="981"/>
      <c r="D10" s="981"/>
      <c r="E10" s="981"/>
      <c r="F10" s="981"/>
      <c r="G10" s="981"/>
      <c r="H10" s="981"/>
      <c r="I10" s="981"/>
      <c r="J10" s="981"/>
      <c r="K10" s="981"/>
      <c r="L10" s="981"/>
      <c r="M10" s="981"/>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1"/>
    </row>
    <row r="11" spans="1:39" ht="15" hidden="1" customHeight="1">
      <c r="A11" s="981"/>
      <c r="B11" s="981"/>
      <c r="C11" s="981"/>
      <c r="D11" s="981"/>
      <c r="E11" s="981"/>
      <c r="F11" s="981"/>
      <c r="G11" s="981"/>
      <c r="H11" s="981"/>
      <c r="I11" s="981"/>
      <c r="J11" s="981"/>
      <c r="K11" s="981"/>
      <c r="L11" s="981"/>
      <c r="M11" s="983"/>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1"/>
    </row>
    <row r="12" spans="1:39" s="213" customFormat="1" ht="20.100000000000001" customHeight="1">
      <c r="A12" s="984"/>
      <c r="B12" s="984"/>
      <c r="C12" s="984"/>
      <c r="D12" s="984"/>
      <c r="E12" s="984"/>
      <c r="F12" s="984"/>
      <c r="G12" s="984"/>
      <c r="H12" s="984"/>
      <c r="I12" s="984"/>
      <c r="J12" s="984"/>
      <c r="K12" s="984"/>
      <c r="L12" s="478" t="s">
        <v>1276</v>
      </c>
      <c r="M12" s="214"/>
      <c r="N12" s="216"/>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row>
    <row r="13" spans="1:39" s="213" customFormat="1">
      <c r="A13" s="984"/>
      <c r="B13" s="984"/>
      <c r="C13" s="984"/>
      <c r="D13" s="984"/>
      <c r="E13" s="984"/>
      <c r="F13" s="984"/>
      <c r="G13" s="984"/>
      <c r="H13" s="984"/>
      <c r="I13" s="984"/>
      <c r="J13" s="984"/>
      <c r="K13" s="984"/>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4"/>
    </row>
    <row r="14" spans="1:39" ht="15" customHeight="1">
      <c r="A14" s="981"/>
      <c r="B14" s="981"/>
      <c r="C14" s="981"/>
      <c r="D14" s="981"/>
      <c r="E14" s="981"/>
      <c r="F14" s="981"/>
      <c r="G14" s="981"/>
      <c r="H14" s="981"/>
      <c r="I14" s="981"/>
      <c r="J14" s="981"/>
      <c r="K14" s="981"/>
      <c r="L14" s="986" t="s">
        <v>374</v>
      </c>
      <c r="M14" s="987" t="s">
        <v>230</v>
      </c>
      <c r="N14" s="986" t="s">
        <v>143</v>
      </c>
      <c r="O14" s="906" t="s">
        <v>4295</v>
      </c>
      <c r="P14" s="906" t="s">
        <v>4295</v>
      </c>
      <c r="Q14" s="906" t="s">
        <v>4295</v>
      </c>
      <c r="R14" s="907" t="s">
        <v>4296</v>
      </c>
      <c r="S14" s="908" t="s">
        <v>4297</v>
      </c>
      <c r="T14" s="908" t="s">
        <v>4326</v>
      </c>
      <c r="U14" s="908" t="s">
        <v>4327</v>
      </c>
      <c r="V14" s="908" t="s">
        <v>4328</v>
      </c>
      <c r="W14" s="908" t="s">
        <v>4329</v>
      </c>
      <c r="X14" s="908" t="s">
        <v>4330</v>
      </c>
      <c r="Y14" s="908" t="s">
        <v>4331</v>
      </c>
      <c r="Z14" s="908" t="s">
        <v>4332</v>
      </c>
      <c r="AA14" s="908" t="s">
        <v>4333</v>
      </c>
      <c r="AB14" s="908" t="s">
        <v>4334</v>
      </c>
      <c r="AC14" s="908" t="s">
        <v>4297</v>
      </c>
      <c r="AD14" s="908" t="s">
        <v>4326</v>
      </c>
      <c r="AE14" s="908" t="s">
        <v>4327</v>
      </c>
      <c r="AF14" s="908" t="s">
        <v>4328</v>
      </c>
      <c r="AG14" s="908" t="s">
        <v>4329</v>
      </c>
      <c r="AH14" s="908" t="s">
        <v>4330</v>
      </c>
      <c r="AI14" s="908" t="s">
        <v>4331</v>
      </c>
      <c r="AJ14" s="908" t="s">
        <v>4332</v>
      </c>
      <c r="AK14" s="908" t="s">
        <v>4333</v>
      </c>
      <c r="AL14" s="908" t="s">
        <v>4334</v>
      </c>
      <c r="AM14" s="988" t="s">
        <v>322</v>
      </c>
    </row>
    <row r="15" spans="1:39" ht="50.1" customHeight="1">
      <c r="A15" s="981"/>
      <c r="B15" s="981"/>
      <c r="C15" s="981"/>
      <c r="D15" s="981"/>
      <c r="E15" s="981"/>
      <c r="F15" s="981"/>
      <c r="G15" s="981"/>
      <c r="H15" s="981"/>
      <c r="I15" s="981"/>
      <c r="J15" s="981"/>
      <c r="K15" s="981"/>
      <c r="L15" s="986"/>
      <c r="M15" s="987"/>
      <c r="N15" s="986"/>
      <c r="O15" s="908" t="s">
        <v>285</v>
      </c>
      <c r="P15" s="908" t="s">
        <v>323</v>
      </c>
      <c r="Q15" s="908" t="s">
        <v>303</v>
      </c>
      <c r="R15" s="908" t="s">
        <v>285</v>
      </c>
      <c r="S15" s="911" t="s">
        <v>286</v>
      </c>
      <c r="T15" s="911" t="s">
        <v>286</v>
      </c>
      <c r="U15" s="911" t="s">
        <v>286</v>
      </c>
      <c r="V15" s="911" t="s">
        <v>286</v>
      </c>
      <c r="W15" s="911" t="s">
        <v>286</v>
      </c>
      <c r="X15" s="911" t="s">
        <v>286</v>
      </c>
      <c r="Y15" s="911" t="s">
        <v>286</v>
      </c>
      <c r="Z15" s="911" t="s">
        <v>286</v>
      </c>
      <c r="AA15" s="911" t="s">
        <v>286</v>
      </c>
      <c r="AB15" s="911" t="s">
        <v>286</v>
      </c>
      <c r="AC15" s="911" t="s">
        <v>285</v>
      </c>
      <c r="AD15" s="911" t="s">
        <v>285</v>
      </c>
      <c r="AE15" s="911" t="s">
        <v>285</v>
      </c>
      <c r="AF15" s="911" t="s">
        <v>285</v>
      </c>
      <c r="AG15" s="911" t="s">
        <v>285</v>
      </c>
      <c r="AH15" s="911" t="s">
        <v>285</v>
      </c>
      <c r="AI15" s="911" t="s">
        <v>285</v>
      </c>
      <c r="AJ15" s="911" t="s">
        <v>285</v>
      </c>
      <c r="AK15" s="911" t="s">
        <v>285</v>
      </c>
      <c r="AL15" s="911" t="s">
        <v>285</v>
      </c>
      <c r="AM15" s="989"/>
    </row>
    <row r="16" spans="1:39">
      <c r="A16" s="912" t="s">
        <v>18</v>
      </c>
      <c r="B16" s="981"/>
      <c r="C16" s="981"/>
      <c r="D16" s="981"/>
      <c r="E16" s="981"/>
      <c r="F16" s="981"/>
      <c r="G16" s="981"/>
      <c r="H16" s="981"/>
      <c r="I16" s="981"/>
      <c r="J16" s="981"/>
      <c r="K16" s="981"/>
      <c r="L16" s="990" t="s">
        <v>4290</v>
      </c>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991"/>
    </row>
    <row r="17" spans="1:39" s="95" customFormat="1" ht="22.5">
      <c r="A17" s="963">
        <v>1</v>
      </c>
      <c r="B17" s="992"/>
      <c r="C17" s="992"/>
      <c r="D17" s="992"/>
      <c r="E17" s="992"/>
      <c r="F17" s="992"/>
      <c r="G17" s="992"/>
      <c r="H17" s="992"/>
      <c r="I17" s="992"/>
      <c r="J17" s="992"/>
      <c r="K17" s="992"/>
      <c r="L17" s="993">
        <v>1</v>
      </c>
      <c r="M17" s="219" t="s">
        <v>375</v>
      </c>
      <c r="N17" s="926" t="s">
        <v>369</v>
      </c>
      <c r="O17" s="994">
        <v>21596</v>
      </c>
      <c r="P17" s="994">
        <v>21597.1</v>
      </c>
      <c r="Q17" s="994">
        <v>21597.1</v>
      </c>
      <c r="R17" s="994">
        <v>21443.7</v>
      </c>
      <c r="S17" s="994">
        <v>21654.799999999999</v>
      </c>
      <c r="T17" s="994">
        <v>21654.799999999999</v>
      </c>
      <c r="U17" s="994">
        <v>21654.799999999999</v>
      </c>
      <c r="V17" s="994">
        <v>21654.799999999999</v>
      </c>
      <c r="W17" s="994">
        <v>21654.799999999999</v>
      </c>
      <c r="X17" s="994">
        <v>0</v>
      </c>
      <c r="Y17" s="994">
        <v>0</v>
      </c>
      <c r="Z17" s="994">
        <v>0</v>
      </c>
      <c r="AA17" s="994">
        <v>0</v>
      </c>
      <c r="AB17" s="994">
        <v>0</v>
      </c>
      <c r="AC17" s="994">
        <v>21654.799999999999</v>
      </c>
      <c r="AD17" s="994">
        <v>21654.799999999999</v>
      </c>
      <c r="AE17" s="994">
        <v>21654.799999999999</v>
      </c>
      <c r="AF17" s="994">
        <v>21654.799999999999</v>
      </c>
      <c r="AG17" s="994">
        <v>21654.799999999999</v>
      </c>
      <c r="AH17" s="994">
        <v>0</v>
      </c>
      <c r="AI17" s="994">
        <v>0</v>
      </c>
      <c r="AJ17" s="994">
        <v>0</v>
      </c>
      <c r="AK17" s="994">
        <v>0</v>
      </c>
      <c r="AL17" s="994">
        <v>0</v>
      </c>
      <c r="AM17" s="919"/>
    </row>
    <row r="18" spans="1:39">
      <c r="A18" s="963">
        <v>1</v>
      </c>
      <c r="B18" s="981"/>
      <c r="C18" s="981"/>
      <c r="D18" s="981"/>
      <c r="E18" s="981"/>
      <c r="F18" s="981"/>
      <c r="G18" s="981"/>
      <c r="H18" s="981"/>
      <c r="I18" s="981"/>
      <c r="J18" s="981"/>
      <c r="K18" s="981"/>
      <c r="L18" s="995">
        <v>1.1000000000000001</v>
      </c>
      <c r="M18" s="223" t="s">
        <v>376</v>
      </c>
      <c r="N18" s="926" t="s">
        <v>369</v>
      </c>
      <c r="O18" s="996"/>
      <c r="P18" s="996"/>
      <c r="Q18" s="996"/>
      <c r="R18" s="996"/>
      <c r="S18" s="996">
        <v>3564.4</v>
      </c>
      <c r="T18" s="996">
        <v>3564.4</v>
      </c>
      <c r="U18" s="996">
        <v>3564.4</v>
      </c>
      <c r="V18" s="996">
        <v>3564.4</v>
      </c>
      <c r="W18" s="996">
        <v>3564.4</v>
      </c>
      <c r="X18" s="996"/>
      <c r="Y18" s="996"/>
      <c r="Z18" s="996"/>
      <c r="AA18" s="996"/>
      <c r="AB18" s="996"/>
      <c r="AC18" s="996">
        <v>3564.4</v>
      </c>
      <c r="AD18" s="996">
        <v>3564.4</v>
      </c>
      <c r="AE18" s="996">
        <v>3564.4</v>
      </c>
      <c r="AF18" s="996">
        <v>3564.4</v>
      </c>
      <c r="AG18" s="996">
        <v>3564.4</v>
      </c>
      <c r="AH18" s="996"/>
      <c r="AI18" s="996"/>
      <c r="AJ18" s="996"/>
      <c r="AK18" s="996"/>
      <c r="AL18" s="996"/>
      <c r="AM18" s="919"/>
    </row>
    <row r="19" spans="1:39">
      <c r="A19" s="963">
        <v>1</v>
      </c>
      <c r="B19" s="981"/>
      <c r="C19" s="981"/>
      <c r="D19" s="981"/>
      <c r="E19" s="981"/>
      <c r="F19" s="981"/>
      <c r="G19" s="981"/>
      <c r="H19" s="981"/>
      <c r="I19" s="981"/>
      <c r="J19" s="981"/>
      <c r="K19" s="981"/>
      <c r="L19" s="995">
        <v>1.2</v>
      </c>
      <c r="M19" s="223" t="s">
        <v>377</v>
      </c>
      <c r="N19" s="926" t="s">
        <v>369</v>
      </c>
      <c r="O19" s="996">
        <v>13891</v>
      </c>
      <c r="P19" s="996">
        <v>13891.7</v>
      </c>
      <c r="Q19" s="996">
        <v>13891.7</v>
      </c>
      <c r="R19" s="996">
        <v>13891.7</v>
      </c>
      <c r="S19" s="996">
        <v>16206.6</v>
      </c>
      <c r="T19" s="996">
        <v>16206.6</v>
      </c>
      <c r="U19" s="996">
        <v>16206.6</v>
      </c>
      <c r="V19" s="996">
        <v>16206.6</v>
      </c>
      <c r="W19" s="996">
        <v>16206.6</v>
      </c>
      <c r="X19" s="996"/>
      <c r="Y19" s="996"/>
      <c r="Z19" s="996"/>
      <c r="AA19" s="996"/>
      <c r="AB19" s="996"/>
      <c r="AC19" s="996">
        <v>16206.6</v>
      </c>
      <c r="AD19" s="996">
        <v>16206.6</v>
      </c>
      <c r="AE19" s="996">
        <v>16206.6</v>
      </c>
      <c r="AF19" s="996">
        <v>16206.6</v>
      </c>
      <c r="AG19" s="996">
        <v>16206.6</v>
      </c>
      <c r="AH19" s="996"/>
      <c r="AI19" s="996"/>
      <c r="AJ19" s="996"/>
      <c r="AK19" s="996"/>
      <c r="AL19" s="996"/>
      <c r="AM19" s="919"/>
    </row>
    <row r="20" spans="1:39">
      <c r="A20" s="963">
        <v>1</v>
      </c>
      <c r="B20" s="981"/>
      <c r="C20" s="981"/>
      <c r="D20" s="981"/>
      <c r="E20" s="981"/>
      <c r="F20" s="981"/>
      <c r="G20" s="981"/>
      <c r="H20" s="981"/>
      <c r="I20" s="981"/>
      <c r="J20" s="981"/>
      <c r="K20" s="981"/>
      <c r="L20" s="995">
        <v>1.3</v>
      </c>
      <c r="M20" s="223" t="s">
        <v>379</v>
      </c>
      <c r="N20" s="926" t="s">
        <v>369</v>
      </c>
      <c r="O20" s="996">
        <v>1774</v>
      </c>
      <c r="P20" s="996">
        <v>1774</v>
      </c>
      <c r="Q20" s="996">
        <v>1774</v>
      </c>
      <c r="R20" s="996">
        <v>1673</v>
      </c>
      <c r="S20" s="996">
        <v>1883.8</v>
      </c>
      <c r="T20" s="996">
        <v>1883.8</v>
      </c>
      <c r="U20" s="996">
        <v>1883.8</v>
      </c>
      <c r="V20" s="996">
        <v>1883.8</v>
      </c>
      <c r="W20" s="996">
        <v>1883.8</v>
      </c>
      <c r="X20" s="996"/>
      <c r="Y20" s="996"/>
      <c r="Z20" s="996"/>
      <c r="AA20" s="996"/>
      <c r="AB20" s="996"/>
      <c r="AC20" s="996">
        <v>1883.8</v>
      </c>
      <c r="AD20" s="996">
        <v>1883.8</v>
      </c>
      <c r="AE20" s="996">
        <v>1883.8</v>
      </c>
      <c r="AF20" s="996">
        <v>1883.8</v>
      </c>
      <c r="AG20" s="996">
        <v>1883.8</v>
      </c>
      <c r="AH20" s="996"/>
      <c r="AI20" s="996"/>
      <c r="AJ20" s="996"/>
      <c r="AK20" s="996"/>
      <c r="AL20" s="996"/>
      <c r="AM20" s="919"/>
    </row>
    <row r="21" spans="1:39">
      <c r="A21" s="963">
        <v>1</v>
      </c>
      <c r="B21" s="981"/>
      <c r="C21" s="981"/>
      <c r="D21" s="981"/>
      <c r="E21" s="981"/>
      <c r="F21" s="981"/>
      <c r="G21" s="981"/>
      <c r="H21" s="981"/>
      <c r="I21" s="981"/>
      <c r="J21" s="981"/>
      <c r="K21" s="981"/>
      <c r="L21" s="995">
        <v>1.4</v>
      </c>
      <c r="M21" s="223" t="s">
        <v>381</v>
      </c>
      <c r="N21" s="926" t="s">
        <v>369</v>
      </c>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19"/>
    </row>
    <row r="22" spans="1:39">
      <c r="A22" s="963">
        <v>1</v>
      </c>
      <c r="B22" s="981"/>
      <c r="C22" s="981"/>
      <c r="D22" s="981"/>
      <c r="E22" s="981"/>
      <c r="F22" s="981"/>
      <c r="G22" s="981"/>
      <c r="H22" s="981"/>
      <c r="I22" s="981"/>
      <c r="J22" s="981"/>
      <c r="K22" s="981"/>
      <c r="L22" s="995">
        <v>1.5</v>
      </c>
      <c r="M22" s="223" t="s">
        <v>383</v>
      </c>
      <c r="N22" s="926" t="s">
        <v>369</v>
      </c>
      <c r="O22" s="996">
        <v>5931</v>
      </c>
      <c r="P22" s="996">
        <v>5931.4</v>
      </c>
      <c r="Q22" s="996">
        <v>5931.4</v>
      </c>
      <c r="R22" s="996">
        <v>5879</v>
      </c>
      <c r="S22" s="996">
        <v>0</v>
      </c>
      <c r="T22" s="996"/>
      <c r="U22" s="996"/>
      <c r="V22" s="996"/>
      <c r="W22" s="996"/>
      <c r="X22" s="996"/>
      <c r="Y22" s="996"/>
      <c r="Z22" s="996"/>
      <c r="AA22" s="996"/>
      <c r="AB22" s="996"/>
      <c r="AC22" s="996"/>
      <c r="AD22" s="996"/>
      <c r="AE22" s="996"/>
      <c r="AF22" s="996"/>
      <c r="AG22" s="996"/>
      <c r="AH22" s="996"/>
      <c r="AI22" s="996"/>
      <c r="AJ22" s="996"/>
      <c r="AK22" s="996"/>
      <c r="AL22" s="996"/>
      <c r="AM22" s="919"/>
    </row>
    <row r="23" spans="1:39" s="95" customFormat="1">
      <c r="A23" s="963">
        <v>1</v>
      </c>
      <c r="B23" s="992"/>
      <c r="C23" s="992"/>
      <c r="D23" s="992"/>
      <c r="E23" s="992"/>
      <c r="F23" s="992"/>
      <c r="G23" s="992"/>
      <c r="H23" s="992"/>
      <c r="I23" s="992"/>
      <c r="J23" s="992"/>
      <c r="K23" s="992"/>
      <c r="L23" s="993">
        <v>2</v>
      </c>
      <c r="M23" s="219" t="s">
        <v>384</v>
      </c>
      <c r="N23" s="926" t="s">
        <v>369</v>
      </c>
      <c r="O23" s="994">
        <v>0</v>
      </c>
      <c r="P23" s="994">
        <v>117.8</v>
      </c>
      <c r="Q23" s="994">
        <v>117.8</v>
      </c>
      <c r="R23" s="994">
        <v>0</v>
      </c>
      <c r="S23" s="994">
        <v>0</v>
      </c>
      <c r="T23" s="994">
        <v>0</v>
      </c>
      <c r="U23" s="994">
        <v>0</v>
      </c>
      <c r="V23" s="994">
        <v>0</v>
      </c>
      <c r="W23" s="994">
        <v>0</v>
      </c>
      <c r="X23" s="994">
        <v>0</v>
      </c>
      <c r="Y23" s="994">
        <v>0</v>
      </c>
      <c r="Z23" s="994">
        <v>0</v>
      </c>
      <c r="AA23" s="994">
        <v>0</v>
      </c>
      <c r="AB23" s="994">
        <v>0</v>
      </c>
      <c r="AC23" s="994">
        <v>0</v>
      </c>
      <c r="AD23" s="994">
        <v>0</v>
      </c>
      <c r="AE23" s="994">
        <v>0</v>
      </c>
      <c r="AF23" s="994">
        <v>0</v>
      </c>
      <c r="AG23" s="994">
        <v>0</v>
      </c>
      <c r="AH23" s="994">
        <v>0</v>
      </c>
      <c r="AI23" s="994">
        <v>0</v>
      </c>
      <c r="AJ23" s="994">
        <v>0</v>
      </c>
      <c r="AK23" s="994">
        <v>0</v>
      </c>
      <c r="AL23" s="994">
        <v>0</v>
      </c>
      <c r="AM23" s="919"/>
    </row>
    <row r="24" spans="1:39">
      <c r="A24" s="963">
        <v>1</v>
      </c>
      <c r="B24" s="981"/>
      <c r="C24" s="981"/>
      <c r="D24" s="981"/>
      <c r="E24" s="981"/>
      <c r="F24" s="981"/>
      <c r="G24" s="981"/>
      <c r="H24" s="981"/>
      <c r="I24" s="981"/>
      <c r="J24" s="981"/>
      <c r="K24" s="981"/>
      <c r="L24" s="995">
        <v>2.1</v>
      </c>
      <c r="M24" s="223" t="s">
        <v>376</v>
      </c>
      <c r="N24" s="926" t="s">
        <v>369</v>
      </c>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19"/>
    </row>
    <row r="25" spans="1:39">
      <c r="A25" s="963">
        <v>1</v>
      </c>
      <c r="B25" s="981"/>
      <c r="C25" s="981"/>
      <c r="D25" s="981"/>
      <c r="E25" s="981"/>
      <c r="F25" s="981"/>
      <c r="G25" s="981"/>
      <c r="H25" s="981"/>
      <c r="I25" s="981"/>
      <c r="J25" s="981"/>
      <c r="K25" s="981"/>
      <c r="L25" s="995">
        <v>2.2000000000000002</v>
      </c>
      <c r="M25" s="223" t="s">
        <v>377</v>
      </c>
      <c r="N25" s="926" t="s">
        <v>369</v>
      </c>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19"/>
    </row>
    <row r="26" spans="1:39">
      <c r="A26" s="963">
        <v>1</v>
      </c>
      <c r="B26" s="981"/>
      <c r="C26" s="981"/>
      <c r="D26" s="981"/>
      <c r="E26" s="981"/>
      <c r="F26" s="981"/>
      <c r="G26" s="981"/>
      <c r="H26" s="981"/>
      <c r="I26" s="981"/>
      <c r="J26" s="981"/>
      <c r="K26" s="981"/>
      <c r="L26" s="995">
        <v>2.2999999999999998</v>
      </c>
      <c r="M26" s="223" t="s">
        <v>379</v>
      </c>
      <c r="N26" s="926" t="s">
        <v>369</v>
      </c>
      <c r="O26" s="996"/>
      <c r="P26" s="996">
        <v>117.8</v>
      </c>
      <c r="Q26" s="996">
        <v>117.8</v>
      </c>
      <c r="R26" s="996"/>
      <c r="S26" s="996"/>
      <c r="T26" s="996"/>
      <c r="U26" s="996"/>
      <c r="V26" s="996"/>
      <c r="W26" s="996"/>
      <c r="X26" s="996"/>
      <c r="Y26" s="996"/>
      <c r="Z26" s="996"/>
      <c r="AA26" s="996"/>
      <c r="AB26" s="996"/>
      <c r="AC26" s="996"/>
      <c r="AD26" s="996"/>
      <c r="AE26" s="996"/>
      <c r="AF26" s="996"/>
      <c r="AG26" s="996"/>
      <c r="AH26" s="996"/>
      <c r="AI26" s="996"/>
      <c r="AJ26" s="996"/>
      <c r="AK26" s="996"/>
      <c r="AL26" s="996"/>
      <c r="AM26" s="919"/>
    </row>
    <row r="27" spans="1:39">
      <c r="A27" s="963">
        <v>1</v>
      </c>
      <c r="B27" s="981"/>
      <c r="C27" s="981"/>
      <c r="D27" s="981"/>
      <c r="E27" s="981"/>
      <c r="F27" s="981"/>
      <c r="G27" s="981"/>
      <c r="H27" s="981"/>
      <c r="I27" s="981"/>
      <c r="J27" s="981"/>
      <c r="K27" s="981"/>
      <c r="L27" s="995">
        <v>2.4</v>
      </c>
      <c r="M27" s="223" t="s">
        <v>381</v>
      </c>
      <c r="N27" s="926" t="s">
        <v>369</v>
      </c>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19"/>
    </row>
    <row r="28" spans="1:39">
      <c r="A28" s="963">
        <v>1</v>
      </c>
      <c r="B28" s="981"/>
      <c r="C28" s="981"/>
      <c r="D28" s="981"/>
      <c r="E28" s="981"/>
      <c r="F28" s="981"/>
      <c r="G28" s="981"/>
      <c r="H28" s="981"/>
      <c r="I28" s="981"/>
      <c r="J28" s="981"/>
      <c r="K28" s="981"/>
      <c r="L28" s="995">
        <v>2.5</v>
      </c>
      <c r="M28" s="223" t="s">
        <v>383</v>
      </c>
      <c r="N28" s="926" t="s">
        <v>369</v>
      </c>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19"/>
    </row>
    <row r="29" spans="1:39" s="95" customFormat="1">
      <c r="A29" s="963">
        <v>1</v>
      </c>
      <c r="B29" s="992"/>
      <c r="C29" s="992"/>
      <c r="D29" s="992"/>
      <c r="E29" s="992"/>
      <c r="F29" s="992"/>
      <c r="G29" s="992"/>
      <c r="H29" s="992"/>
      <c r="I29" s="992"/>
      <c r="J29" s="992"/>
      <c r="K29" s="992"/>
      <c r="L29" s="993">
        <v>3</v>
      </c>
      <c r="M29" s="219" t="s">
        <v>386</v>
      </c>
      <c r="N29" s="926" t="s">
        <v>369</v>
      </c>
      <c r="O29" s="994">
        <v>0</v>
      </c>
      <c r="P29" s="994">
        <v>60</v>
      </c>
      <c r="Q29" s="994">
        <v>60</v>
      </c>
      <c r="R29" s="994">
        <v>0</v>
      </c>
      <c r="S29" s="994">
        <v>0</v>
      </c>
      <c r="T29" s="994">
        <v>0</v>
      </c>
      <c r="U29" s="994">
        <v>0</v>
      </c>
      <c r="V29" s="994">
        <v>0</v>
      </c>
      <c r="W29" s="994">
        <v>0</v>
      </c>
      <c r="X29" s="994">
        <v>0</v>
      </c>
      <c r="Y29" s="994">
        <v>0</v>
      </c>
      <c r="Z29" s="994">
        <v>0</v>
      </c>
      <c r="AA29" s="994">
        <v>0</v>
      </c>
      <c r="AB29" s="994">
        <v>0</v>
      </c>
      <c r="AC29" s="994">
        <v>0</v>
      </c>
      <c r="AD29" s="994">
        <v>0</v>
      </c>
      <c r="AE29" s="994">
        <v>0</v>
      </c>
      <c r="AF29" s="994">
        <v>0</v>
      </c>
      <c r="AG29" s="994">
        <v>0</v>
      </c>
      <c r="AH29" s="994">
        <v>0</v>
      </c>
      <c r="AI29" s="994">
        <v>0</v>
      </c>
      <c r="AJ29" s="994">
        <v>0</v>
      </c>
      <c r="AK29" s="994">
        <v>0</v>
      </c>
      <c r="AL29" s="994">
        <v>0</v>
      </c>
      <c r="AM29" s="919"/>
    </row>
    <row r="30" spans="1:39">
      <c r="A30" s="963">
        <v>1</v>
      </c>
      <c r="B30" s="981"/>
      <c r="C30" s="981"/>
      <c r="D30" s="981"/>
      <c r="E30" s="981"/>
      <c r="F30" s="981"/>
      <c r="G30" s="981"/>
      <c r="H30" s="981"/>
      <c r="I30" s="981"/>
      <c r="J30" s="981"/>
      <c r="K30" s="981"/>
      <c r="L30" s="995">
        <v>3.1</v>
      </c>
      <c r="M30" s="223" t="s">
        <v>376</v>
      </c>
      <c r="N30" s="926" t="s">
        <v>369</v>
      </c>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19"/>
    </row>
    <row r="31" spans="1:39">
      <c r="A31" s="963">
        <v>1</v>
      </c>
      <c r="B31" s="981"/>
      <c r="C31" s="981"/>
      <c r="D31" s="981"/>
      <c r="E31" s="981"/>
      <c r="F31" s="981"/>
      <c r="G31" s="981"/>
      <c r="H31" s="981"/>
      <c r="I31" s="981"/>
      <c r="J31" s="981"/>
      <c r="K31" s="981"/>
      <c r="L31" s="995">
        <v>3.2</v>
      </c>
      <c r="M31" s="223" t="s">
        <v>377</v>
      </c>
      <c r="N31" s="926" t="s">
        <v>369</v>
      </c>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19"/>
    </row>
    <row r="32" spans="1:39">
      <c r="A32" s="963">
        <v>1</v>
      </c>
      <c r="B32" s="981"/>
      <c r="C32" s="981"/>
      <c r="D32" s="981"/>
      <c r="E32" s="981"/>
      <c r="F32" s="981"/>
      <c r="G32" s="981"/>
      <c r="H32" s="981"/>
      <c r="I32" s="981"/>
      <c r="J32" s="981"/>
      <c r="K32" s="981"/>
      <c r="L32" s="995">
        <v>3.3</v>
      </c>
      <c r="M32" s="223" t="s">
        <v>379</v>
      </c>
      <c r="N32" s="926" t="s">
        <v>369</v>
      </c>
      <c r="O32" s="996"/>
      <c r="P32" s="996">
        <v>60</v>
      </c>
      <c r="Q32" s="996">
        <v>60</v>
      </c>
      <c r="R32" s="996"/>
      <c r="S32" s="996"/>
      <c r="T32" s="996"/>
      <c r="U32" s="996"/>
      <c r="V32" s="996"/>
      <c r="W32" s="996"/>
      <c r="X32" s="996"/>
      <c r="Y32" s="996"/>
      <c r="Z32" s="996"/>
      <c r="AA32" s="996"/>
      <c r="AB32" s="996"/>
      <c r="AC32" s="996"/>
      <c r="AD32" s="996"/>
      <c r="AE32" s="996"/>
      <c r="AF32" s="996"/>
      <c r="AG32" s="996"/>
      <c r="AH32" s="996"/>
      <c r="AI32" s="996"/>
      <c r="AJ32" s="996"/>
      <c r="AK32" s="996"/>
      <c r="AL32" s="996"/>
      <c r="AM32" s="919"/>
    </row>
    <row r="33" spans="1:39">
      <c r="A33" s="963">
        <v>1</v>
      </c>
      <c r="B33" s="981"/>
      <c r="C33" s="981"/>
      <c r="D33" s="981"/>
      <c r="E33" s="981"/>
      <c r="F33" s="981"/>
      <c r="G33" s="981"/>
      <c r="H33" s="981"/>
      <c r="I33" s="981"/>
      <c r="J33" s="981"/>
      <c r="K33" s="981"/>
      <c r="L33" s="995">
        <v>3.4</v>
      </c>
      <c r="M33" s="223" t="s">
        <v>381</v>
      </c>
      <c r="N33" s="926" t="s">
        <v>369</v>
      </c>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19"/>
    </row>
    <row r="34" spans="1:39">
      <c r="A34" s="963">
        <v>1</v>
      </c>
      <c r="B34" s="981"/>
      <c r="C34" s="981"/>
      <c r="D34" s="981"/>
      <c r="E34" s="981"/>
      <c r="F34" s="981"/>
      <c r="G34" s="981"/>
      <c r="H34" s="981"/>
      <c r="I34" s="981"/>
      <c r="J34" s="981"/>
      <c r="K34" s="981"/>
      <c r="L34" s="995">
        <v>3.5</v>
      </c>
      <c r="M34" s="223" t="s">
        <v>383</v>
      </c>
      <c r="N34" s="926" t="s">
        <v>369</v>
      </c>
      <c r="O34" s="996"/>
      <c r="P34" s="996"/>
      <c r="Q34" s="996"/>
      <c r="R34" s="996"/>
      <c r="S34" s="996"/>
      <c r="T34" s="996"/>
      <c r="U34" s="996"/>
      <c r="V34" s="996"/>
      <c r="W34" s="996"/>
      <c r="X34" s="996"/>
      <c r="Y34" s="996"/>
      <c r="Z34" s="996"/>
      <c r="AA34" s="996"/>
      <c r="AB34" s="996"/>
      <c r="AC34" s="996"/>
      <c r="AD34" s="996"/>
      <c r="AE34" s="996"/>
      <c r="AF34" s="996"/>
      <c r="AG34" s="996"/>
      <c r="AH34" s="996"/>
      <c r="AI34" s="996"/>
      <c r="AJ34" s="996"/>
      <c r="AK34" s="996"/>
      <c r="AL34" s="996"/>
      <c r="AM34" s="919"/>
    </row>
    <row r="35" spans="1:39" s="95" customFormat="1" ht="22.5">
      <c r="A35" s="963">
        <v>1</v>
      </c>
      <c r="B35" s="992"/>
      <c r="C35" s="992"/>
      <c r="D35" s="992"/>
      <c r="E35" s="992"/>
      <c r="F35" s="992"/>
      <c r="G35" s="992"/>
      <c r="H35" s="992"/>
      <c r="I35" s="992"/>
      <c r="J35" s="992"/>
      <c r="K35" s="992"/>
      <c r="L35" s="993">
        <v>4</v>
      </c>
      <c r="M35" s="219" t="s">
        <v>390</v>
      </c>
      <c r="N35" s="926" t="s">
        <v>369</v>
      </c>
      <c r="O35" s="994">
        <v>21596</v>
      </c>
      <c r="P35" s="994">
        <v>21654.9</v>
      </c>
      <c r="Q35" s="994">
        <v>21654.9</v>
      </c>
      <c r="R35" s="994">
        <v>21443.7</v>
      </c>
      <c r="S35" s="994">
        <v>21654.799999999999</v>
      </c>
      <c r="T35" s="994">
        <v>21654.799999999999</v>
      </c>
      <c r="U35" s="994">
        <v>21654.799999999999</v>
      </c>
      <c r="V35" s="994">
        <v>21654.799999999999</v>
      </c>
      <c r="W35" s="994">
        <v>21654.799999999999</v>
      </c>
      <c r="X35" s="994">
        <v>0</v>
      </c>
      <c r="Y35" s="994">
        <v>0</v>
      </c>
      <c r="Z35" s="994">
        <v>0</v>
      </c>
      <c r="AA35" s="994">
        <v>0</v>
      </c>
      <c r="AB35" s="994">
        <v>0</v>
      </c>
      <c r="AC35" s="994">
        <v>21654.799999999999</v>
      </c>
      <c r="AD35" s="994">
        <v>21654.799999999999</v>
      </c>
      <c r="AE35" s="994">
        <v>21654.799999999999</v>
      </c>
      <c r="AF35" s="994">
        <v>21654.799999999999</v>
      </c>
      <c r="AG35" s="994">
        <v>21654.799999999999</v>
      </c>
      <c r="AH35" s="994">
        <v>0</v>
      </c>
      <c r="AI35" s="994">
        <v>0</v>
      </c>
      <c r="AJ35" s="994">
        <v>0</v>
      </c>
      <c r="AK35" s="994">
        <v>0</v>
      </c>
      <c r="AL35" s="994">
        <v>0</v>
      </c>
      <c r="AM35" s="919"/>
    </row>
    <row r="36" spans="1:39">
      <c r="A36" s="963">
        <v>1</v>
      </c>
      <c r="B36" s="981"/>
      <c r="C36" s="981"/>
      <c r="D36" s="981"/>
      <c r="E36" s="981"/>
      <c r="F36" s="981"/>
      <c r="G36" s="981"/>
      <c r="H36" s="981"/>
      <c r="I36" s="981"/>
      <c r="J36" s="981"/>
      <c r="K36" s="981"/>
      <c r="L36" s="995">
        <v>4.0999999999999996</v>
      </c>
      <c r="M36" s="223" t="s">
        <v>376</v>
      </c>
      <c r="N36" s="926" t="s">
        <v>369</v>
      </c>
      <c r="O36" s="996">
        <v>0</v>
      </c>
      <c r="P36" s="996">
        <v>0</v>
      </c>
      <c r="Q36" s="996">
        <v>0</v>
      </c>
      <c r="R36" s="996">
        <v>0</v>
      </c>
      <c r="S36" s="996">
        <v>3564.4</v>
      </c>
      <c r="T36" s="996">
        <v>3564.4</v>
      </c>
      <c r="U36" s="996">
        <v>3564.4</v>
      </c>
      <c r="V36" s="996">
        <v>3564.4</v>
      </c>
      <c r="W36" s="996">
        <v>3564.4</v>
      </c>
      <c r="X36" s="996">
        <v>0</v>
      </c>
      <c r="Y36" s="996">
        <v>0</v>
      </c>
      <c r="Z36" s="996">
        <v>0</v>
      </c>
      <c r="AA36" s="996">
        <v>0</v>
      </c>
      <c r="AB36" s="996">
        <v>0</v>
      </c>
      <c r="AC36" s="996">
        <v>3564.4</v>
      </c>
      <c r="AD36" s="996">
        <v>3564.4</v>
      </c>
      <c r="AE36" s="996">
        <v>3564.4</v>
      </c>
      <c r="AF36" s="996">
        <v>3564.4</v>
      </c>
      <c r="AG36" s="996">
        <v>3564.4</v>
      </c>
      <c r="AH36" s="996">
        <v>0</v>
      </c>
      <c r="AI36" s="996">
        <v>0</v>
      </c>
      <c r="AJ36" s="996">
        <v>0</v>
      </c>
      <c r="AK36" s="996">
        <v>0</v>
      </c>
      <c r="AL36" s="996">
        <v>0</v>
      </c>
      <c r="AM36" s="919"/>
    </row>
    <row r="37" spans="1:39">
      <c r="A37" s="963">
        <v>1</v>
      </c>
      <c r="B37" s="981"/>
      <c r="C37" s="981"/>
      <c r="D37" s="981"/>
      <c r="E37" s="981"/>
      <c r="F37" s="981"/>
      <c r="G37" s="981"/>
      <c r="H37" s="981"/>
      <c r="I37" s="981"/>
      <c r="J37" s="981"/>
      <c r="K37" s="981"/>
      <c r="L37" s="995">
        <v>4.2</v>
      </c>
      <c r="M37" s="223" t="s">
        <v>377</v>
      </c>
      <c r="N37" s="926" t="s">
        <v>369</v>
      </c>
      <c r="O37" s="996">
        <v>13891</v>
      </c>
      <c r="P37" s="996">
        <v>13891.7</v>
      </c>
      <c r="Q37" s="996">
        <v>13891.7</v>
      </c>
      <c r="R37" s="996">
        <v>13891.7</v>
      </c>
      <c r="S37" s="996">
        <v>16206.6</v>
      </c>
      <c r="T37" s="996">
        <v>16206.6</v>
      </c>
      <c r="U37" s="996">
        <v>16206.6</v>
      </c>
      <c r="V37" s="996">
        <v>16206.6</v>
      </c>
      <c r="W37" s="996">
        <v>16206.6</v>
      </c>
      <c r="X37" s="996">
        <v>0</v>
      </c>
      <c r="Y37" s="996">
        <v>0</v>
      </c>
      <c r="Z37" s="996">
        <v>0</v>
      </c>
      <c r="AA37" s="996">
        <v>0</v>
      </c>
      <c r="AB37" s="996">
        <v>0</v>
      </c>
      <c r="AC37" s="996">
        <v>16206.6</v>
      </c>
      <c r="AD37" s="996">
        <v>16206.6</v>
      </c>
      <c r="AE37" s="996">
        <v>16206.6</v>
      </c>
      <c r="AF37" s="996">
        <v>16206.6</v>
      </c>
      <c r="AG37" s="996">
        <v>16206.6</v>
      </c>
      <c r="AH37" s="996">
        <v>0</v>
      </c>
      <c r="AI37" s="996">
        <v>0</v>
      </c>
      <c r="AJ37" s="996">
        <v>0</v>
      </c>
      <c r="AK37" s="996">
        <v>0</v>
      </c>
      <c r="AL37" s="996">
        <v>0</v>
      </c>
      <c r="AM37" s="919"/>
    </row>
    <row r="38" spans="1:39">
      <c r="A38" s="963">
        <v>1</v>
      </c>
      <c r="B38" s="981"/>
      <c r="C38" s="981"/>
      <c r="D38" s="981"/>
      <c r="E38" s="981"/>
      <c r="F38" s="981"/>
      <c r="G38" s="981"/>
      <c r="H38" s="981"/>
      <c r="I38" s="981"/>
      <c r="J38" s="981"/>
      <c r="K38" s="981"/>
      <c r="L38" s="995">
        <v>4.3</v>
      </c>
      <c r="M38" s="223" t="s">
        <v>379</v>
      </c>
      <c r="N38" s="926" t="s">
        <v>369</v>
      </c>
      <c r="O38" s="996">
        <v>1774</v>
      </c>
      <c r="P38" s="996">
        <v>1831.8</v>
      </c>
      <c r="Q38" s="996">
        <v>1831.8</v>
      </c>
      <c r="R38" s="996">
        <v>1673</v>
      </c>
      <c r="S38" s="996">
        <v>1883.8</v>
      </c>
      <c r="T38" s="996">
        <v>1883.8</v>
      </c>
      <c r="U38" s="996">
        <v>1883.8</v>
      </c>
      <c r="V38" s="996">
        <v>1883.8</v>
      </c>
      <c r="W38" s="996">
        <v>1883.8</v>
      </c>
      <c r="X38" s="996">
        <v>0</v>
      </c>
      <c r="Y38" s="996">
        <v>0</v>
      </c>
      <c r="Z38" s="996">
        <v>0</v>
      </c>
      <c r="AA38" s="996">
        <v>0</v>
      </c>
      <c r="AB38" s="996">
        <v>0</v>
      </c>
      <c r="AC38" s="996">
        <v>1883.8</v>
      </c>
      <c r="AD38" s="996">
        <v>1883.8</v>
      </c>
      <c r="AE38" s="996">
        <v>1883.8</v>
      </c>
      <c r="AF38" s="996">
        <v>1883.8</v>
      </c>
      <c r="AG38" s="996">
        <v>1883.8</v>
      </c>
      <c r="AH38" s="996">
        <v>0</v>
      </c>
      <c r="AI38" s="996">
        <v>0</v>
      </c>
      <c r="AJ38" s="996">
        <v>0</v>
      </c>
      <c r="AK38" s="996">
        <v>0</v>
      </c>
      <c r="AL38" s="996">
        <v>0</v>
      </c>
      <c r="AM38" s="919"/>
    </row>
    <row r="39" spans="1:39">
      <c r="A39" s="963">
        <v>1</v>
      </c>
      <c r="B39" s="981"/>
      <c r="C39" s="981"/>
      <c r="D39" s="981"/>
      <c r="E39" s="981"/>
      <c r="F39" s="981"/>
      <c r="G39" s="981"/>
      <c r="H39" s="981"/>
      <c r="I39" s="981"/>
      <c r="J39" s="981"/>
      <c r="K39" s="981"/>
      <c r="L39" s="995">
        <v>4.4000000000000004</v>
      </c>
      <c r="M39" s="223" t="s">
        <v>381</v>
      </c>
      <c r="N39" s="926" t="s">
        <v>369</v>
      </c>
      <c r="O39" s="996">
        <v>0</v>
      </c>
      <c r="P39" s="996">
        <v>0</v>
      </c>
      <c r="Q39" s="996">
        <v>0</v>
      </c>
      <c r="R39" s="996">
        <v>0</v>
      </c>
      <c r="S39" s="996">
        <v>0</v>
      </c>
      <c r="T39" s="996">
        <v>0</v>
      </c>
      <c r="U39" s="996">
        <v>0</v>
      </c>
      <c r="V39" s="996">
        <v>0</v>
      </c>
      <c r="W39" s="996">
        <v>0</v>
      </c>
      <c r="X39" s="996">
        <v>0</v>
      </c>
      <c r="Y39" s="996">
        <v>0</v>
      </c>
      <c r="Z39" s="996">
        <v>0</v>
      </c>
      <c r="AA39" s="996">
        <v>0</v>
      </c>
      <c r="AB39" s="996">
        <v>0</v>
      </c>
      <c r="AC39" s="996">
        <v>0</v>
      </c>
      <c r="AD39" s="996">
        <v>0</v>
      </c>
      <c r="AE39" s="996">
        <v>0</v>
      </c>
      <c r="AF39" s="996">
        <v>0</v>
      </c>
      <c r="AG39" s="996">
        <v>0</v>
      </c>
      <c r="AH39" s="996">
        <v>0</v>
      </c>
      <c r="AI39" s="996">
        <v>0</v>
      </c>
      <c r="AJ39" s="996">
        <v>0</v>
      </c>
      <c r="AK39" s="996">
        <v>0</v>
      </c>
      <c r="AL39" s="996">
        <v>0</v>
      </c>
      <c r="AM39" s="919"/>
    </row>
    <row r="40" spans="1:39">
      <c r="A40" s="963">
        <v>1</v>
      </c>
      <c r="B40" s="981"/>
      <c r="C40" s="981"/>
      <c r="D40" s="981"/>
      <c r="E40" s="981"/>
      <c r="F40" s="981"/>
      <c r="G40" s="981"/>
      <c r="H40" s="981"/>
      <c r="I40" s="981"/>
      <c r="J40" s="981"/>
      <c r="K40" s="981"/>
      <c r="L40" s="995">
        <v>4.5</v>
      </c>
      <c r="M40" s="223" t="s">
        <v>383</v>
      </c>
      <c r="N40" s="926" t="s">
        <v>369</v>
      </c>
      <c r="O40" s="996">
        <v>5931</v>
      </c>
      <c r="P40" s="996">
        <v>5931.4</v>
      </c>
      <c r="Q40" s="996">
        <v>5931.4</v>
      </c>
      <c r="R40" s="996">
        <v>5879</v>
      </c>
      <c r="S40" s="996">
        <v>0</v>
      </c>
      <c r="T40" s="996">
        <v>0</v>
      </c>
      <c r="U40" s="996">
        <v>0</v>
      </c>
      <c r="V40" s="996">
        <v>0</v>
      </c>
      <c r="W40" s="996">
        <v>0</v>
      </c>
      <c r="X40" s="996">
        <v>0</v>
      </c>
      <c r="Y40" s="996">
        <v>0</v>
      </c>
      <c r="Z40" s="996">
        <v>0</v>
      </c>
      <c r="AA40" s="996">
        <v>0</v>
      </c>
      <c r="AB40" s="996">
        <v>0</v>
      </c>
      <c r="AC40" s="996">
        <v>0</v>
      </c>
      <c r="AD40" s="996">
        <v>0</v>
      </c>
      <c r="AE40" s="996">
        <v>0</v>
      </c>
      <c r="AF40" s="996">
        <v>0</v>
      </c>
      <c r="AG40" s="996">
        <v>0</v>
      </c>
      <c r="AH40" s="996">
        <v>0</v>
      </c>
      <c r="AI40" s="996">
        <v>0</v>
      </c>
      <c r="AJ40" s="996">
        <v>0</v>
      </c>
      <c r="AK40" s="996">
        <v>0</v>
      </c>
      <c r="AL40" s="996">
        <v>0</v>
      </c>
      <c r="AM40" s="919"/>
    </row>
    <row r="41" spans="1:39" s="95" customFormat="1">
      <c r="A41" s="963">
        <v>1</v>
      </c>
      <c r="B41" s="992"/>
      <c r="C41" s="992"/>
      <c r="D41" s="992"/>
      <c r="E41" s="992"/>
      <c r="F41" s="992"/>
      <c r="G41" s="992"/>
      <c r="H41" s="992"/>
      <c r="I41" s="992"/>
      <c r="J41" s="992"/>
      <c r="K41" s="992"/>
      <c r="L41" s="993">
        <v>5</v>
      </c>
      <c r="M41" s="219" t="s">
        <v>395</v>
      </c>
      <c r="N41" s="926" t="s">
        <v>369</v>
      </c>
      <c r="O41" s="994">
        <v>21596</v>
      </c>
      <c r="P41" s="994">
        <v>21626</v>
      </c>
      <c r="Q41" s="994">
        <v>21626</v>
      </c>
      <c r="R41" s="994">
        <v>21443.7</v>
      </c>
      <c r="S41" s="994">
        <v>21654.799999999999</v>
      </c>
      <c r="T41" s="994">
        <v>21654.799999999999</v>
      </c>
      <c r="U41" s="994">
        <v>21654.799999999999</v>
      </c>
      <c r="V41" s="994">
        <v>21654.799999999999</v>
      </c>
      <c r="W41" s="994">
        <v>21654.799999999999</v>
      </c>
      <c r="X41" s="994">
        <v>0</v>
      </c>
      <c r="Y41" s="994">
        <v>0</v>
      </c>
      <c r="Z41" s="994">
        <v>0</v>
      </c>
      <c r="AA41" s="994">
        <v>0</v>
      </c>
      <c r="AB41" s="994">
        <v>0</v>
      </c>
      <c r="AC41" s="994">
        <v>21654.799999999999</v>
      </c>
      <c r="AD41" s="994">
        <v>21654.799999999999</v>
      </c>
      <c r="AE41" s="994">
        <v>21654.799999999999</v>
      </c>
      <c r="AF41" s="994">
        <v>21654.799999999999</v>
      </c>
      <c r="AG41" s="994">
        <v>21654.799999999999</v>
      </c>
      <c r="AH41" s="994">
        <v>0</v>
      </c>
      <c r="AI41" s="994">
        <v>0</v>
      </c>
      <c r="AJ41" s="994">
        <v>0</v>
      </c>
      <c r="AK41" s="994">
        <v>0</v>
      </c>
      <c r="AL41" s="994">
        <v>0</v>
      </c>
      <c r="AM41" s="919"/>
    </row>
    <row r="42" spans="1:39">
      <c r="A42" s="963">
        <v>1</v>
      </c>
      <c r="B42" s="981"/>
      <c r="C42" s="981"/>
      <c r="D42" s="981"/>
      <c r="E42" s="981"/>
      <c r="F42" s="981"/>
      <c r="G42" s="981"/>
      <c r="H42" s="981"/>
      <c r="I42" s="981"/>
      <c r="J42" s="981"/>
      <c r="K42" s="981"/>
      <c r="L42" s="995">
        <v>5.0999999999999996</v>
      </c>
      <c r="M42" s="223" t="s">
        <v>376</v>
      </c>
      <c r="N42" s="926" t="s">
        <v>369</v>
      </c>
      <c r="O42" s="996">
        <v>0</v>
      </c>
      <c r="P42" s="996">
        <v>0</v>
      </c>
      <c r="Q42" s="996">
        <v>0</v>
      </c>
      <c r="R42" s="996">
        <v>0</v>
      </c>
      <c r="S42" s="996">
        <v>3564.4</v>
      </c>
      <c r="T42" s="996">
        <v>3564.4</v>
      </c>
      <c r="U42" s="996">
        <v>3564.4</v>
      </c>
      <c r="V42" s="996">
        <v>3564.4</v>
      </c>
      <c r="W42" s="996">
        <v>3564.4</v>
      </c>
      <c r="X42" s="996">
        <v>0</v>
      </c>
      <c r="Y42" s="996">
        <v>0</v>
      </c>
      <c r="Z42" s="996">
        <v>0</v>
      </c>
      <c r="AA42" s="996">
        <v>0</v>
      </c>
      <c r="AB42" s="996">
        <v>0</v>
      </c>
      <c r="AC42" s="996">
        <v>3564.4</v>
      </c>
      <c r="AD42" s="996">
        <v>3564.4</v>
      </c>
      <c r="AE42" s="996">
        <v>3564.4</v>
      </c>
      <c r="AF42" s="996">
        <v>3564.4</v>
      </c>
      <c r="AG42" s="996">
        <v>3564.4</v>
      </c>
      <c r="AH42" s="996">
        <v>0</v>
      </c>
      <c r="AI42" s="996">
        <v>0</v>
      </c>
      <c r="AJ42" s="996">
        <v>0</v>
      </c>
      <c r="AK42" s="996">
        <v>0</v>
      </c>
      <c r="AL42" s="996">
        <v>0</v>
      </c>
      <c r="AM42" s="919"/>
    </row>
    <row r="43" spans="1:39">
      <c r="A43" s="963">
        <v>1</v>
      </c>
      <c r="B43" s="981"/>
      <c r="C43" s="981"/>
      <c r="D43" s="981"/>
      <c r="E43" s="981"/>
      <c r="F43" s="981"/>
      <c r="G43" s="981"/>
      <c r="H43" s="981"/>
      <c r="I43" s="981"/>
      <c r="J43" s="981"/>
      <c r="K43" s="981"/>
      <c r="L43" s="995">
        <v>5.2</v>
      </c>
      <c r="M43" s="223" t="s">
        <v>377</v>
      </c>
      <c r="N43" s="926" t="s">
        <v>369</v>
      </c>
      <c r="O43" s="996">
        <v>13891</v>
      </c>
      <c r="P43" s="996">
        <v>13891.7</v>
      </c>
      <c r="Q43" s="996">
        <v>13891.7</v>
      </c>
      <c r="R43" s="996">
        <v>13891.7</v>
      </c>
      <c r="S43" s="996">
        <v>16206.6</v>
      </c>
      <c r="T43" s="996">
        <v>16206.6</v>
      </c>
      <c r="U43" s="996">
        <v>16206.6</v>
      </c>
      <c r="V43" s="996">
        <v>16206.6</v>
      </c>
      <c r="W43" s="996">
        <v>16206.6</v>
      </c>
      <c r="X43" s="996">
        <v>0</v>
      </c>
      <c r="Y43" s="996">
        <v>0</v>
      </c>
      <c r="Z43" s="996">
        <v>0</v>
      </c>
      <c r="AA43" s="996">
        <v>0</v>
      </c>
      <c r="AB43" s="996">
        <v>0</v>
      </c>
      <c r="AC43" s="996">
        <v>16206.6</v>
      </c>
      <c r="AD43" s="996">
        <v>16206.6</v>
      </c>
      <c r="AE43" s="996">
        <v>16206.6</v>
      </c>
      <c r="AF43" s="996">
        <v>16206.6</v>
      </c>
      <c r="AG43" s="996">
        <v>16206.6</v>
      </c>
      <c r="AH43" s="996">
        <v>0</v>
      </c>
      <c r="AI43" s="996">
        <v>0</v>
      </c>
      <c r="AJ43" s="996">
        <v>0</v>
      </c>
      <c r="AK43" s="996">
        <v>0</v>
      </c>
      <c r="AL43" s="996">
        <v>0</v>
      </c>
      <c r="AM43" s="919"/>
    </row>
    <row r="44" spans="1:39">
      <c r="A44" s="963">
        <v>1</v>
      </c>
      <c r="B44" s="981"/>
      <c r="C44" s="981"/>
      <c r="D44" s="981"/>
      <c r="E44" s="981"/>
      <c r="F44" s="981"/>
      <c r="G44" s="981"/>
      <c r="H44" s="981"/>
      <c r="I44" s="981"/>
      <c r="J44" s="981"/>
      <c r="K44" s="981"/>
      <c r="L44" s="995">
        <v>5.3</v>
      </c>
      <c r="M44" s="223" t="s">
        <v>379</v>
      </c>
      <c r="N44" s="926" t="s">
        <v>369</v>
      </c>
      <c r="O44" s="996">
        <v>1774</v>
      </c>
      <c r="P44" s="996">
        <v>1802.9</v>
      </c>
      <c r="Q44" s="996">
        <v>1802.9</v>
      </c>
      <c r="R44" s="996">
        <v>1673</v>
      </c>
      <c r="S44" s="996">
        <v>1883.8</v>
      </c>
      <c r="T44" s="996">
        <v>1883.8</v>
      </c>
      <c r="U44" s="996">
        <v>1883.8</v>
      </c>
      <c r="V44" s="996">
        <v>1883.8</v>
      </c>
      <c r="W44" s="996">
        <v>1883.8</v>
      </c>
      <c r="X44" s="996">
        <v>0</v>
      </c>
      <c r="Y44" s="996">
        <v>0</v>
      </c>
      <c r="Z44" s="996">
        <v>0</v>
      </c>
      <c r="AA44" s="996">
        <v>0</v>
      </c>
      <c r="AB44" s="996">
        <v>0</v>
      </c>
      <c r="AC44" s="996">
        <v>1883.8</v>
      </c>
      <c r="AD44" s="996">
        <v>1883.8</v>
      </c>
      <c r="AE44" s="996">
        <v>1883.8</v>
      </c>
      <c r="AF44" s="996">
        <v>1883.8</v>
      </c>
      <c r="AG44" s="996">
        <v>1883.8</v>
      </c>
      <c r="AH44" s="996">
        <v>0</v>
      </c>
      <c r="AI44" s="996">
        <v>0</v>
      </c>
      <c r="AJ44" s="996">
        <v>0</v>
      </c>
      <c r="AK44" s="996">
        <v>0</v>
      </c>
      <c r="AL44" s="996">
        <v>0</v>
      </c>
      <c r="AM44" s="919"/>
    </row>
    <row r="45" spans="1:39">
      <c r="A45" s="963">
        <v>1</v>
      </c>
      <c r="B45" s="981"/>
      <c r="C45" s="981"/>
      <c r="D45" s="981"/>
      <c r="E45" s="981"/>
      <c r="F45" s="981"/>
      <c r="G45" s="981"/>
      <c r="H45" s="981"/>
      <c r="I45" s="981"/>
      <c r="J45" s="981"/>
      <c r="K45" s="981"/>
      <c r="L45" s="995">
        <v>5.4</v>
      </c>
      <c r="M45" s="223" t="s">
        <v>381</v>
      </c>
      <c r="N45" s="926" t="s">
        <v>369</v>
      </c>
      <c r="O45" s="996">
        <v>0</v>
      </c>
      <c r="P45" s="996">
        <v>0</v>
      </c>
      <c r="Q45" s="996">
        <v>0</v>
      </c>
      <c r="R45" s="996">
        <v>0</v>
      </c>
      <c r="S45" s="996">
        <v>0</v>
      </c>
      <c r="T45" s="996">
        <v>0</v>
      </c>
      <c r="U45" s="996">
        <v>0</v>
      </c>
      <c r="V45" s="996">
        <v>0</v>
      </c>
      <c r="W45" s="996">
        <v>0</v>
      </c>
      <c r="X45" s="996">
        <v>0</v>
      </c>
      <c r="Y45" s="996">
        <v>0</v>
      </c>
      <c r="Z45" s="996">
        <v>0</v>
      </c>
      <c r="AA45" s="996">
        <v>0</v>
      </c>
      <c r="AB45" s="996">
        <v>0</v>
      </c>
      <c r="AC45" s="996">
        <v>0</v>
      </c>
      <c r="AD45" s="996">
        <v>0</v>
      </c>
      <c r="AE45" s="996">
        <v>0</v>
      </c>
      <c r="AF45" s="996">
        <v>0</v>
      </c>
      <c r="AG45" s="996">
        <v>0</v>
      </c>
      <c r="AH45" s="996">
        <v>0</v>
      </c>
      <c r="AI45" s="996">
        <v>0</v>
      </c>
      <c r="AJ45" s="996">
        <v>0</v>
      </c>
      <c r="AK45" s="996">
        <v>0</v>
      </c>
      <c r="AL45" s="996">
        <v>0</v>
      </c>
      <c r="AM45" s="919"/>
    </row>
    <row r="46" spans="1:39">
      <c r="A46" s="963">
        <v>1</v>
      </c>
      <c r="B46" s="981"/>
      <c r="C46" s="981"/>
      <c r="D46" s="981"/>
      <c r="E46" s="981"/>
      <c r="F46" s="981"/>
      <c r="G46" s="981"/>
      <c r="H46" s="981"/>
      <c r="I46" s="981"/>
      <c r="J46" s="981"/>
      <c r="K46" s="981"/>
      <c r="L46" s="995">
        <v>5.5</v>
      </c>
      <c r="M46" s="223" t="s">
        <v>383</v>
      </c>
      <c r="N46" s="926" t="s">
        <v>369</v>
      </c>
      <c r="O46" s="996">
        <v>5931</v>
      </c>
      <c r="P46" s="996">
        <v>5931.4</v>
      </c>
      <c r="Q46" s="996">
        <v>5931.4</v>
      </c>
      <c r="R46" s="996">
        <v>5879</v>
      </c>
      <c r="S46" s="996">
        <v>0</v>
      </c>
      <c r="T46" s="996">
        <v>0</v>
      </c>
      <c r="U46" s="996">
        <v>0</v>
      </c>
      <c r="V46" s="996">
        <v>0</v>
      </c>
      <c r="W46" s="996">
        <v>0</v>
      </c>
      <c r="X46" s="996">
        <v>0</v>
      </c>
      <c r="Y46" s="996">
        <v>0</v>
      </c>
      <c r="Z46" s="996">
        <v>0</v>
      </c>
      <c r="AA46" s="996">
        <v>0</v>
      </c>
      <c r="AB46" s="996">
        <v>0</v>
      </c>
      <c r="AC46" s="996">
        <v>0</v>
      </c>
      <c r="AD46" s="996">
        <v>0</v>
      </c>
      <c r="AE46" s="996">
        <v>0</v>
      </c>
      <c r="AF46" s="996">
        <v>0</v>
      </c>
      <c r="AG46" s="996">
        <v>0</v>
      </c>
      <c r="AH46" s="996">
        <v>0</v>
      </c>
      <c r="AI46" s="996">
        <v>0</v>
      </c>
      <c r="AJ46" s="996">
        <v>0</v>
      </c>
      <c r="AK46" s="996">
        <v>0</v>
      </c>
      <c r="AL46" s="996">
        <v>0</v>
      </c>
      <c r="AM46" s="919"/>
    </row>
    <row r="47" spans="1:39" s="95" customFormat="1" ht="22.5">
      <c r="A47" s="963">
        <v>1</v>
      </c>
      <c r="B47" s="992"/>
      <c r="C47" s="992"/>
      <c r="D47" s="992"/>
      <c r="E47" s="992"/>
      <c r="F47" s="992"/>
      <c r="G47" s="992"/>
      <c r="H47" s="992"/>
      <c r="I47" s="992"/>
      <c r="J47" s="992"/>
      <c r="K47" s="992"/>
      <c r="L47" s="993">
        <v>6</v>
      </c>
      <c r="M47" s="219" t="s">
        <v>399</v>
      </c>
      <c r="N47" s="225"/>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919"/>
    </row>
    <row r="48" spans="1:39">
      <c r="A48" s="963">
        <v>1</v>
      </c>
      <c r="B48" s="981"/>
      <c r="C48" s="981"/>
      <c r="D48" s="981"/>
      <c r="E48" s="981"/>
      <c r="F48" s="981"/>
      <c r="G48" s="981"/>
      <c r="H48" s="981"/>
      <c r="I48" s="981"/>
      <c r="J48" s="981"/>
      <c r="K48" s="981"/>
      <c r="L48" s="995">
        <v>6.1</v>
      </c>
      <c r="M48" s="223" t="s">
        <v>376</v>
      </c>
      <c r="N48" s="220" t="s">
        <v>145</v>
      </c>
      <c r="O48" s="996">
        <v>0</v>
      </c>
      <c r="P48" s="996">
        <v>0</v>
      </c>
      <c r="Q48" s="996">
        <v>0</v>
      </c>
      <c r="R48" s="996">
        <v>0</v>
      </c>
      <c r="S48" s="996">
        <v>3.7734261025698572</v>
      </c>
      <c r="T48" s="996">
        <v>3.7734261025698572</v>
      </c>
      <c r="U48" s="996">
        <v>3.7734261025698572</v>
      </c>
      <c r="V48" s="996">
        <v>3.7734261025698572</v>
      </c>
      <c r="W48" s="996">
        <v>3.7734261025698572</v>
      </c>
      <c r="X48" s="996">
        <v>0</v>
      </c>
      <c r="Y48" s="996">
        <v>0</v>
      </c>
      <c r="Z48" s="996">
        <v>0</v>
      </c>
      <c r="AA48" s="996">
        <v>0</v>
      </c>
      <c r="AB48" s="996">
        <v>0</v>
      </c>
      <c r="AC48" s="996">
        <v>3.7734261025698572</v>
      </c>
      <c r="AD48" s="996">
        <v>3.7734261025698572</v>
      </c>
      <c r="AE48" s="996">
        <v>3.7734261025698572</v>
      </c>
      <c r="AF48" s="996">
        <v>3.7734261025698572</v>
      </c>
      <c r="AG48" s="996">
        <v>3.7734261025698572</v>
      </c>
      <c r="AH48" s="996">
        <v>0</v>
      </c>
      <c r="AI48" s="996">
        <v>0</v>
      </c>
      <c r="AJ48" s="996">
        <v>0</v>
      </c>
      <c r="AK48" s="996">
        <v>0</v>
      </c>
      <c r="AL48" s="996">
        <v>0</v>
      </c>
      <c r="AM48" s="919"/>
    </row>
    <row r="49" spans="1:39">
      <c r="A49" s="963">
        <v>1</v>
      </c>
      <c r="B49" s="981"/>
      <c r="C49" s="981"/>
      <c r="D49" s="981"/>
      <c r="E49" s="981"/>
      <c r="F49" s="981"/>
      <c r="G49" s="981"/>
      <c r="H49" s="981"/>
      <c r="I49" s="981"/>
      <c r="J49" s="981"/>
      <c r="K49" s="981"/>
      <c r="L49" s="995">
        <v>6.2</v>
      </c>
      <c r="M49" s="223" t="s">
        <v>377</v>
      </c>
      <c r="N49" s="220" t="s">
        <v>145</v>
      </c>
      <c r="O49" s="996">
        <v>6.8562378518465197</v>
      </c>
      <c r="P49" s="996">
        <v>4.5437203510009567</v>
      </c>
      <c r="Q49" s="996">
        <v>4.5437203510009567</v>
      </c>
      <c r="R49" s="996">
        <v>4.5782733574724475</v>
      </c>
      <c r="S49" s="996">
        <v>5.269458121999679</v>
      </c>
      <c r="T49" s="996">
        <v>5.269458121999679</v>
      </c>
      <c r="U49" s="996">
        <v>5.269458121999679</v>
      </c>
      <c r="V49" s="996">
        <v>5.269458121999679</v>
      </c>
      <c r="W49" s="996">
        <v>5.269458121999679</v>
      </c>
      <c r="X49" s="996">
        <v>0</v>
      </c>
      <c r="Y49" s="996">
        <v>0</v>
      </c>
      <c r="Z49" s="996">
        <v>0</v>
      </c>
      <c r="AA49" s="996">
        <v>0</v>
      </c>
      <c r="AB49" s="996">
        <v>0</v>
      </c>
      <c r="AC49" s="996">
        <v>5.269458121999679</v>
      </c>
      <c r="AD49" s="996">
        <v>5.269458121999679</v>
      </c>
      <c r="AE49" s="996">
        <v>5.269458121999679</v>
      </c>
      <c r="AF49" s="996">
        <v>5.269458121999679</v>
      </c>
      <c r="AG49" s="996">
        <v>5.269458121999679</v>
      </c>
      <c r="AH49" s="996">
        <v>0</v>
      </c>
      <c r="AI49" s="996">
        <v>0</v>
      </c>
      <c r="AJ49" s="996">
        <v>0</v>
      </c>
      <c r="AK49" s="996">
        <v>0</v>
      </c>
      <c r="AL49" s="996">
        <v>0</v>
      </c>
      <c r="AM49" s="919"/>
    </row>
    <row r="50" spans="1:39">
      <c r="A50" s="963">
        <v>1</v>
      </c>
      <c r="B50" s="981"/>
      <c r="C50" s="981"/>
      <c r="D50" s="981"/>
      <c r="E50" s="981"/>
      <c r="F50" s="981"/>
      <c r="G50" s="981"/>
      <c r="H50" s="981"/>
      <c r="I50" s="981"/>
      <c r="J50" s="981"/>
      <c r="K50" s="981"/>
      <c r="L50" s="995">
        <v>6.3</v>
      </c>
      <c r="M50" s="223" t="s">
        <v>379</v>
      </c>
      <c r="N50" s="220" t="s">
        <v>145</v>
      </c>
      <c r="O50" s="996">
        <v>4.4926719278466747</v>
      </c>
      <c r="P50" s="996">
        <v>5.5909922901991234</v>
      </c>
      <c r="Q50" s="996">
        <v>5.5909922901991234</v>
      </c>
      <c r="R50" s="996">
        <v>5.0806933652121939</v>
      </c>
      <c r="S50" s="996">
        <v>2.8665463424992037</v>
      </c>
      <c r="T50" s="996">
        <v>2.8665463424992037</v>
      </c>
      <c r="U50" s="996">
        <v>2.8665463424992037</v>
      </c>
      <c r="V50" s="996">
        <v>2.8665463424992037</v>
      </c>
      <c r="W50" s="996">
        <v>2.8665463424992037</v>
      </c>
      <c r="X50" s="996">
        <v>0</v>
      </c>
      <c r="Y50" s="996">
        <v>0</v>
      </c>
      <c r="Z50" s="996">
        <v>0</v>
      </c>
      <c r="AA50" s="996">
        <v>0</v>
      </c>
      <c r="AB50" s="996">
        <v>0</v>
      </c>
      <c r="AC50" s="996">
        <v>2.8665463424992037</v>
      </c>
      <c r="AD50" s="996">
        <v>2.8665463424992037</v>
      </c>
      <c r="AE50" s="996">
        <v>2.8665463424992037</v>
      </c>
      <c r="AF50" s="996">
        <v>2.8665463424992037</v>
      </c>
      <c r="AG50" s="996">
        <v>2.8665463424992037</v>
      </c>
      <c r="AH50" s="996">
        <v>0</v>
      </c>
      <c r="AI50" s="996">
        <v>0</v>
      </c>
      <c r="AJ50" s="996">
        <v>0</v>
      </c>
      <c r="AK50" s="996">
        <v>0</v>
      </c>
      <c r="AL50" s="996">
        <v>0</v>
      </c>
      <c r="AM50" s="919"/>
    </row>
    <row r="51" spans="1:39">
      <c r="A51" s="963">
        <v>1</v>
      </c>
      <c r="B51" s="981"/>
      <c r="C51" s="981"/>
      <c r="D51" s="981"/>
      <c r="E51" s="981"/>
      <c r="F51" s="981"/>
      <c r="G51" s="981"/>
      <c r="H51" s="981"/>
      <c r="I51" s="981"/>
      <c r="J51" s="981"/>
      <c r="K51" s="981"/>
      <c r="L51" s="995">
        <v>6.4</v>
      </c>
      <c r="M51" s="223" t="s">
        <v>381</v>
      </c>
      <c r="N51" s="220" t="s">
        <v>145</v>
      </c>
      <c r="O51" s="996">
        <v>0</v>
      </c>
      <c r="P51" s="996">
        <v>0</v>
      </c>
      <c r="Q51" s="996">
        <v>0</v>
      </c>
      <c r="R51" s="996">
        <v>0</v>
      </c>
      <c r="S51" s="996">
        <v>0</v>
      </c>
      <c r="T51" s="996">
        <v>0</v>
      </c>
      <c r="U51" s="996">
        <v>0</v>
      </c>
      <c r="V51" s="996">
        <v>0</v>
      </c>
      <c r="W51" s="996">
        <v>0</v>
      </c>
      <c r="X51" s="996">
        <v>0</v>
      </c>
      <c r="Y51" s="996">
        <v>0</v>
      </c>
      <c r="Z51" s="996">
        <v>0</v>
      </c>
      <c r="AA51" s="996">
        <v>0</v>
      </c>
      <c r="AB51" s="996">
        <v>0</v>
      </c>
      <c r="AC51" s="996">
        <v>0</v>
      </c>
      <c r="AD51" s="996">
        <v>0</v>
      </c>
      <c r="AE51" s="996">
        <v>0</v>
      </c>
      <c r="AF51" s="996">
        <v>0</v>
      </c>
      <c r="AG51" s="996">
        <v>0</v>
      </c>
      <c r="AH51" s="996">
        <v>0</v>
      </c>
      <c r="AI51" s="996">
        <v>0</v>
      </c>
      <c r="AJ51" s="996">
        <v>0</v>
      </c>
      <c r="AK51" s="996">
        <v>0</v>
      </c>
      <c r="AL51" s="996">
        <v>0</v>
      </c>
      <c r="AM51" s="919"/>
    </row>
    <row r="52" spans="1:39">
      <c r="A52" s="963">
        <v>1</v>
      </c>
      <c r="B52" s="981"/>
      <c r="C52" s="981"/>
      <c r="D52" s="981"/>
      <c r="E52" s="981"/>
      <c r="F52" s="981"/>
      <c r="G52" s="981"/>
      <c r="H52" s="981"/>
      <c r="I52" s="981"/>
      <c r="J52" s="981"/>
      <c r="K52" s="981"/>
      <c r="L52" s="995">
        <v>6.5</v>
      </c>
      <c r="M52" s="223" t="s">
        <v>383</v>
      </c>
      <c r="N52" s="220" t="s">
        <v>145</v>
      </c>
      <c r="O52" s="996">
        <v>0</v>
      </c>
      <c r="P52" s="996">
        <v>6.4639039687089044</v>
      </c>
      <c r="Q52" s="996">
        <v>6.4639039687089044</v>
      </c>
      <c r="R52" s="996">
        <v>6.2119408062595678</v>
      </c>
      <c r="S52" s="996">
        <v>0</v>
      </c>
      <c r="T52" s="996">
        <v>0</v>
      </c>
      <c r="U52" s="996">
        <v>0</v>
      </c>
      <c r="V52" s="996">
        <v>0</v>
      </c>
      <c r="W52" s="996">
        <v>0</v>
      </c>
      <c r="X52" s="996">
        <v>0</v>
      </c>
      <c r="Y52" s="996">
        <v>0</v>
      </c>
      <c r="Z52" s="996">
        <v>0</v>
      </c>
      <c r="AA52" s="996">
        <v>0</v>
      </c>
      <c r="AB52" s="996">
        <v>0</v>
      </c>
      <c r="AC52" s="996">
        <v>0</v>
      </c>
      <c r="AD52" s="996">
        <v>0</v>
      </c>
      <c r="AE52" s="996">
        <v>0</v>
      </c>
      <c r="AF52" s="996">
        <v>0</v>
      </c>
      <c r="AG52" s="996">
        <v>0</v>
      </c>
      <c r="AH52" s="996">
        <v>0</v>
      </c>
      <c r="AI52" s="996">
        <v>0</v>
      </c>
      <c r="AJ52" s="996">
        <v>0</v>
      </c>
      <c r="AK52" s="996">
        <v>0</v>
      </c>
      <c r="AL52" s="996">
        <v>0</v>
      </c>
      <c r="AM52" s="919"/>
    </row>
    <row r="53" spans="1:39" s="95" customFormat="1" ht="136.5" customHeight="1">
      <c r="A53" s="963">
        <v>1</v>
      </c>
      <c r="B53" s="992"/>
      <c r="C53" s="992"/>
      <c r="D53" s="992"/>
      <c r="E53" s="992"/>
      <c r="F53" s="992"/>
      <c r="G53" s="992"/>
      <c r="H53" s="992"/>
      <c r="I53" s="992"/>
      <c r="J53" s="992"/>
      <c r="K53" s="992"/>
      <c r="L53" s="993">
        <v>7</v>
      </c>
      <c r="M53" s="219" t="s">
        <v>403</v>
      </c>
      <c r="N53" s="926" t="s">
        <v>369</v>
      </c>
      <c r="O53" s="994">
        <v>1032.0999999999999</v>
      </c>
      <c r="P53" s="994">
        <v>1115.4000000000001</v>
      </c>
      <c r="Q53" s="994">
        <v>1115.4000000000001</v>
      </c>
      <c r="R53" s="994">
        <v>1086.2</v>
      </c>
      <c r="S53" s="994">
        <v>1042.5</v>
      </c>
      <c r="T53" s="994">
        <v>1042.5</v>
      </c>
      <c r="U53" s="994">
        <v>1042.5</v>
      </c>
      <c r="V53" s="994">
        <v>1042.5</v>
      </c>
      <c r="W53" s="994">
        <v>1042.5</v>
      </c>
      <c r="X53" s="994">
        <v>0</v>
      </c>
      <c r="Y53" s="994">
        <v>0</v>
      </c>
      <c r="Z53" s="994">
        <v>0</v>
      </c>
      <c r="AA53" s="994">
        <v>0</v>
      </c>
      <c r="AB53" s="994">
        <v>0</v>
      </c>
      <c r="AC53" s="994">
        <v>1042.5</v>
      </c>
      <c r="AD53" s="994">
        <v>1042.5</v>
      </c>
      <c r="AE53" s="994">
        <v>1042.5</v>
      </c>
      <c r="AF53" s="994">
        <v>1042.5</v>
      </c>
      <c r="AG53" s="994">
        <v>1042.5</v>
      </c>
      <c r="AH53" s="994">
        <v>0</v>
      </c>
      <c r="AI53" s="994">
        <v>0</v>
      </c>
      <c r="AJ53" s="994">
        <v>0</v>
      </c>
      <c r="AK53" s="994">
        <v>0</v>
      </c>
      <c r="AL53" s="994">
        <v>0</v>
      </c>
      <c r="AM53" s="919" t="s">
        <v>4191</v>
      </c>
    </row>
    <row r="54" spans="1:39">
      <c r="A54" s="963">
        <v>1</v>
      </c>
      <c r="B54" s="981"/>
      <c r="C54" s="981"/>
      <c r="D54" s="981"/>
      <c r="E54" s="981"/>
      <c r="F54" s="981"/>
      <c r="G54" s="981"/>
      <c r="H54" s="981"/>
      <c r="I54" s="981"/>
      <c r="J54" s="981"/>
      <c r="K54" s="981"/>
      <c r="L54" s="995">
        <v>7.1</v>
      </c>
      <c r="M54" s="223" t="s">
        <v>376</v>
      </c>
      <c r="N54" s="926" t="s">
        <v>369</v>
      </c>
      <c r="O54" s="996"/>
      <c r="P54" s="996"/>
      <c r="Q54" s="996"/>
      <c r="R54" s="996"/>
      <c r="S54" s="996">
        <v>134.5</v>
      </c>
      <c r="T54" s="996">
        <v>134.5</v>
      </c>
      <c r="U54" s="996">
        <v>134.5</v>
      </c>
      <c r="V54" s="996">
        <v>134.5</v>
      </c>
      <c r="W54" s="996">
        <v>134.5</v>
      </c>
      <c r="X54" s="996"/>
      <c r="Y54" s="996"/>
      <c r="Z54" s="996"/>
      <c r="AA54" s="996"/>
      <c r="AB54" s="996"/>
      <c r="AC54" s="996">
        <v>134.5</v>
      </c>
      <c r="AD54" s="996">
        <v>134.5</v>
      </c>
      <c r="AE54" s="996">
        <v>134.5</v>
      </c>
      <c r="AF54" s="996">
        <v>134.5</v>
      </c>
      <c r="AG54" s="996">
        <v>134.5</v>
      </c>
      <c r="AH54" s="996"/>
      <c r="AI54" s="996"/>
      <c r="AJ54" s="996"/>
      <c r="AK54" s="996"/>
      <c r="AL54" s="996"/>
      <c r="AM54" s="919"/>
    </row>
    <row r="55" spans="1:39">
      <c r="A55" s="963">
        <v>1</v>
      </c>
      <c r="B55" s="981"/>
      <c r="C55" s="981"/>
      <c r="D55" s="981"/>
      <c r="E55" s="981"/>
      <c r="F55" s="981"/>
      <c r="G55" s="981"/>
      <c r="H55" s="981"/>
      <c r="I55" s="981"/>
      <c r="J55" s="981"/>
      <c r="K55" s="981"/>
      <c r="L55" s="995">
        <v>7.2</v>
      </c>
      <c r="M55" s="223" t="s">
        <v>377</v>
      </c>
      <c r="N55" s="926" t="s">
        <v>369</v>
      </c>
      <c r="O55" s="996">
        <v>952.4</v>
      </c>
      <c r="P55" s="996">
        <v>631.20000000000005</v>
      </c>
      <c r="Q55" s="996">
        <v>631.20000000000005</v>
      </c>
      <c r="R55" s="996">
        <v>636</v>
      </c>
      <c r="S55" s="996">
        <v>854</v>
      </c>
      <c r="T55" s="996">
        <v>854</v>
      </c>
      <c r="U55" s="996">
        <v>854</v>
      </c>
      <c r="V55" s="996">
        <v>854</v>
      </c>
      <c r="W55" s="996">
        <v>854</v>
      </c>
      <c r="X55" s="996"/>
      <c r="Y55" s="996"/>
      <c r="Z55" s="996"/>
      <c r="AA55" s="996"/>
      <c r="AB55" s="996"/>
      <c r="AC55" s="996">
        <v>854</v>
      </c>
      <c r="AD55" s="996">
        <v>854</v>
      </c>
      <c r="AE55" s="996">
        <v>854</v>
      </c>
      <c r="AF55" s="996">
        <v>854</v>
      </c>
      <c r="AG55" s="996">
        <v>854</v>
      </c>
      <c r="AH55" s="996"/>
      <c r="AI55" s="996"/>
      <c r="AJ55" s="996"/>
      <c r="AK55" s="996"/>
      <c r="AL55" s="996"/>
      <c r="AM55" s="919"/>
    </row>
    <row r="56" spans="1:39">
      <c r="A56" s="963">
        <v>1</v>
      </c>
      <c r="B56" s="981"/>
      <c r="C56" s="981"/>
      <c r="D56" s="981"/>
      <c r="E56" s="981"/>
      <c r="F56" s="981"/>
      <c r="G56" s="981"/>
      <c r="H56" s="981"/>
      <c r="I56" s="981"/>
      <c r="J56" s="981"/>
      <c r="K56" s="981"/>
      <c r="L56" s="995">
        <v>7.3</v>
      </c>
      <c r="M56" s="223" t="s">
        <v>379</v>
      </c>
      <c r="N56" s="926" t="s">
        <v>369</v>
      </c>
      <c r="O56" s="996">
        <v>79.7</v>
      </c>
      <c r="P56" s="996">
        <v>100.8</v>
      </c>
      <c r="Q56" s="996">
        <v>100.8</v>
      </c>
      <c r="R56" s="996">
        <v>85</v>
      </c>
      <c r="S56" s="996">
        <v>54</v>
      </c>
      <c r="T56" s="996">
        <v>54</v>
      </c>
      <c r="U56" s="996">
        <v>54</v>
      </c>
      <c r="V56" s="996">
        <v>54</v>
      </c>
      <c r="W56" s="996">
        <v>54</v>
      </c>
      <c r="X56" s="996"/>
      <c r="Y56" s="996"/>
      <c r="Z56" s="996"/>
      <c r="AA56" s="996"/>
      <c r="AB56" s="996"/>
      <c r="AC56" s="996">
        <v>54</v>
      </c>
      <c r="AD56" s="996">
        <v>54</v>
      </c>
      <c r="AE56" s="996">
        <v>54</v>
      </c>
      <c r="AF56" s="996">
        <v>54</v>
      </c>
      <c r="AG56" s="996">
        <v>54</v>
      </c>
      <c r="AH56" s="996"/>
      <c r="AI56" s="996"/>
      <c r="AJ56" s="996"/>
      <c r="AK56" s="996"/>
      <c r="AL56" s="996"/>
      <c r="AM56" s="919"/>
    </row>
    <row r="57" spans="1:39">
      <c r="A57" s="963">
        <v>1</v>
      </c>
      <c r="B57" s="981"/>
      <c r="C57" s="981"/>
      <c r="D57" s="981"/>
      <c r="E57" s="981"/>
      <c r="F57" s="981"/>
      <c r="G57" s="981"/>
      <c r="H57" s="981"/>
      <c r="I57" s="981"/>
      <c r="J57" s="981"/>
      <c r="K57" s="981"/>
      <c r="L57" s="995">
        <v>7.4</v>
      </c>
      <c r="M57" s="223" t="s">
        <v>381</v>
      </c>
      <c r="N57" s="926" t="s">
        <v>369</v>
      </c>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19"/>
    </row>
    <row r="58" spans="1:39">
      <c r="A58" s="963">
        <v>1</v>
      </c>
      <c r="B58" s="981"/>
      <c r="C58" s="981"/>
      <c r="D58" s="981"/>
      <c r="E58" s="981"/>
      <c r="F58" s="981"/>
      <c r="G58" s="981"/>
      <c r="H58" s="981"/>
      <c r="I58" s="981"/>
      <c r="J58" s="981"/>
      <c r="K58" s="981"/>
      <c r="L58" s="995">
        <v>7.5</v>
      </c>
      <c r="M58" s="223" t="s">
        <v>383</v>
      </c>
      <c r="N58" s="926" t="s">
        <v>369</v>
      </c>
      <c r="O58" s="996"/>
      <c r="P58" s="996">
        <v>383.4</v>
      </c>
      <c r="Q58" s="996">
        <v>383.4</v>
      </c>
      <c r="R58" s="996">
        <v>365.2</v>
      </c>
      <c r="S58" s="996">
        <v>0</v>
      </c>
      <c r="T58" s="996"/>
      <c r="U58" s="996"/>
      <c r="V58" s="996"/>
      <c r="W58" s="996"/>
      <c r="X58" s="996"/>
      <c r="Y58" s="996"/>
      <c r="Z58" s="996"/>
      <c r="AA58" s="996"/>
      <c r="AB58" s="996"/>
      <c r="AC58" s="996"/>
      <c r="AD58" s="996"/>
      <c r="AE58" s="996"/>
      <c r="AF58" s="996"/>
      <c r="AG58" s="996"/>
      <c r="AH58" s="996"/>
      <c r="AI58" s="996"/>
      <c r="AJ58" s="996"/>
      <c r="AK58" s="996"/>
      <c r="AL58" s="996"/>
      <c r="AM58" s="919"/>
    </row>
    <row r="59" spans="1:39" s="95" customFormat="1">
      <c r="A59" s="963">
        <v>1</v>
      </c>
      <c r="B59" s="992"/>
      <c r="C59" s="992"/>
      <c r="D59" s="992"/>
      <c r="E59" s="992"/>
      <c r="F59" s="992"/>
      <c r="G59" s="992"/>
      <c r="H59" s="992"/>
      <c r="I59" s="992"/>
      <c r="J59" s="992"/>
      <c r="K59" s="992"/>
      <c r="L59" s="993">
        <v>8</v>
      </c>
      <c r="M59" s="219" t="s">
        <v>407</v>
      </c>
      <c r="N59" s="926" t="s">
        <v>369</v>
      </c>
      <c r="O59" s="994">
        <v>0</v>
      </c>
      <c r="P59" s="994">
        <v>0</v>
      </c>
      <c r="Q59" s="994">
        <v>0</v>
      </c>
      <c r="R59" s="994">
        <v>0</v>
      </c>
      <c r="S59" s="994">
        <v>0</v>
      </c>
      <c r="T59" s="994">
        <v>0</v>
      </c>
      <c r="U59" s="994">
        <v>0</v>
      </c>
      <c r="V59" s="994">
        <v>0</v>
      </c>
      <c r="W59" s="994">
        <v>0</v>
      </c>
      <c r="X59" s="994">
        <v>0</v>
      </c>
      <c r="Y59" s="994">
        <v>0</v>
      </c>
      <c r="Z59" s="994">
        <v>0</v>
      </c>
      <c r="AA59" s="994">
        <v>0</v>
      </c>
      <c r="AB59" s="994">
        <v>0</v>
      </c>
      <c r="AC59" s="994">
        <v>0</v>
      </c>
      <c r="AD59" s="994">
        <v>0</v>
      </c>
      <c r="AE59" s="994">
        <v>0</v>
      </c>
      <c r="AF59" s="994">
        <v>0</v>
      </c>
      <c r="AG59" s="994">
        <v>0</v>
      </c>
      <c r="AH59" s="994">
        <v>0</v>
      </c>
      <c r="AI59" s="994">
        <v>0</v>
      </c>
      <c r="AJ59" s="994">
        <v>0</v>
      </c>
      <c r="AK59" s="994">
        <v>0</v>
      </c>
      <c r="AL59" s="994">
        <v>0</v>
      </c>
      <c r="AM59" s="919"/>
    </row>
    <row r="60" spans="1:39">
      <c r="A60" s="963">
        <v>1</v>
      </c>
      <c r="B60" s="981"/>
      <c r="C60" s="981"/>
      <c r="D60" s="981"/>
      <c r="E60" s="981"/>
      <c r="F60" s="981"/>
      <c r="G60" s="981"/>
      <c r="H60" s="981"/>
      <c r="I60" s="981"/>
      <c r="J60" s="981"/>
      <c r="K60" s="981"/>
      <c r="L60" s="995">
        <v>8.1</v>
      </c>
      <c r="M60" s="223" t="s">
        <v>376</v>
      </c>
      <c r="N60" s="926" t="s">
        <v>369</v>
      </c>
      <c r="O60" s="996"/>
      <c r="P60" s="996"/>
      <c r="Q60" s="996"/>
      <c r="R60" s="996"/>
      <c r="S60" s="996"/>
      <c r="T60" s="996"/>
      <c r="U60" s="996"/>
      <c r="V60" s="996"/>
      <c r="W60" s="996"/>
      <c r="X60" s="996"/>
      <c r="Y60" s="996"/>
      <c r="Z60" s="996"/>
      <c r="AA60" s="996"/>
      <c r="AB60" s="996"/>
      <c r="AC60" s="996"/>
      <c r="AD60" s="996"/>
      <c r="AE60" s="996"/>
      <c r="AF60" s="996"/>
      <c r="AG60" s="996"/>
      <c r="AH60" s="996"/>
      <c r="AI60" s="996"/>
      <c r="AJ60" s="996"/>
      <c r="AK60" s="996"/>
      <c r="AL60" s="996"/>
      <c r="AM60" s="919"/>
    </row>
    <row r="61" spans="1:39">
      <c r="A61" s="963">
        <v>1</v>
      </c>
      <c r="B61" s="981"/>
      <c r="C61" s="981"/>
      <c r="D61" s="981"/>
      <c r="E61" s="981"/>
      <c r="F61" s="981"/>
      <c r="G61" s="981"/>
      <c r="H61" s="981"/>
      <c r="I61" s="981"/>
      <c r="J61" s="981"/>
      <c r="K61" s="981"/>
      <c r="L61" s="995">
        <v>8.1999999999999993</v>
      </c>
      <c r="M61" s="223" t="s">
        <v>377</v>
      </c>
      <c r="N61" s="926" t="s">
        <v>369</v>
      </c>
      <c r="O61" s="996"/>
      <c r="P61" s="996"/>
      <c r="Q61" s="996"/>
      <c r="R61" s="996"/>
      <c r="S61" s="996"/>
      <c r="T61" s="996"/>
      <c r="U61" s="996"/>
      <c r="V61" s="996"/>
      <c r="W61" s="996"/>
      <c r="X61" s="996"/>
      <c r="Y61" s="996"/>
      <c r="Z61" s="996"/>
      <c r="AA61" s="996"/>
      <c r="AB61" s="996"/>
      <c r="AC61" s="996"/>
      <c r="AD61" s="996"/>
      <c r="AE61" s="996"/>
      <c r="AF61" s="996"/>
      <c r="AG61" s="996"/>
      <c r="AH61" s="996"/>
      <c r="AI61" s="996"/>
      <c r="AJ61" s="996"/>
      <c r="AK61" s="996"/>
      <c r="AL61" s="996"/>
      <c r="AM61" s="919"/>
    </row>
    <row r="62" spans="1:39">
      <c r="A62" s="963">
        <v>1</v>
      </c>
      <c r="B62" s="981"/>
      <c r="C62" s="981"/>
      <c r="D62" s="981"/>
      <c r="E62" s="981"/>
      <c r="F62" s="981"/>
      <c r="G62" s="981"/>
      <c r="H62" s="981"/>
      <c r="I62" s="981"/>
      <c r="J62" s="981"/>
      <c r="K62" s="981"/>
      <c r="L62" s="995">
        <v>8.3000000000000007</v>
      </c>
      <c r="M62" s="223" t="s">
        <v>379</v>
      </c>
      <c r="N62" s="926" t="s">
        <v>369</v>
      </c>
      <c r="O62" s="996"/>
      <c r="P62" s="996"/>
      <c r="Q62" s="996"/>
      <c r="R62" s="996"/>
      <c r="S62" s="996"/>
      <c r="T62" s="996"/>
      <c r="U62" s="996"/>
      <c r="V62" s="996"/>
      <c r="W62" s="996"/>
      <c r="X62" s="996"/>
      <c r="Y62" s="996"/>
      <c r="Z62" s="996"/>
      <c r="AA62" s="996"/>
      <c r="AB62" s="996"/>
      <c r="AC62" s="996"/>
      <c r="AD62" s="996"/>
      <c r="AE62" s="996"/>
      <c r="AF62" s="996"/>
      <c r="AG62" s="996"/>
      <c r="AH62" s="996"/>
      <c r="AI62" s="996"/>
      <c r="AJ62" s="996"/>
      <c r="AK62" s="996"/>
      <c r="AL62" s="996"/>
      <c r="AM62" s="919"/>
    </row>
    <row r="63" spans="1:39">
      <c r="A63" s="963">
        <v>1</v>
      </c>
      <c r="B63" s="981"/>
      <c r="C63" s="981"/>
      <c r="D63" s="981"/>
      <c r="E63" s="981"/>
      <c r="F63" s="981"/>
      <c r="G63" s="981"/>
      <c r="H63" s="981"/>
      <c r="I63" s="981"/>
      <c r="J63" s="981"/>
      <c r="K63" s="981"/>
      <c r="L63" s="995">
        <v>8.4</v>
      </c>
      <c r="M63" s="223" t="s">
        <v>381</v>
      </c>
      <c r="N63" s="926" t="s">
        <v>369</v>
      </c>
      <c r="O63" s="996"/>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19"/>
    </row>
    <row r="64" spans="1:39">
      <c r="A64" s="963">
        <v>1</v>
      </c>
      <c r="B64" s="981"/>
      <c r="C64" s="981"/>
      <c r="D64" s="981"/>
      <c r="E64" s="981"/>
      <c r="F64" s="981"/>
      <c r="G64" s="981"/>
      <c r="H64" s="981"/>
      <c r="I64" s="981"/>
      <c r="J64" s="981"/>
      <c r="K64" s="981"/>
      <c r="L64" s="995">
        <v>8.5</v>
      </c>
      <c r="M64" s="223" t="s">
        <v>383</v>
      </c>
      <c r="N64" s="926" t="s">
        <v>369</v>
      </c>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19"/>
    </row>
    <row r="65" spans="1:39">
      <c r="A65" s="912" t="s">
        <v>102</v>
      </c>
      <c r="B65" s="981"/>
      <c r="C65" s="981"/>
      <c r="D65" s="981"/>
      <c r="E65" s="981"/>
      <c r="F65" s="981"/>
      <c r="G65" s="981"/>
      <c r="H65" s="981"/>
      <c r="I65" s="981"/>
      <c r="J65" s="981"/>
      <c r="K65" s="981"/>
      <c r="L65" s="990" t="s">
        <v>4294</v>
      </c>
      <c r="M65" s="808"/>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991"/>
    </row>
    <row r="66" spans="1:39" s="95" customFormat="1" ht="22.5">
      <c r="A66" s="963">
        <v>2</v>
      </c>
      <c r="B66" s="992"/>
      <c r="C66" s="992"/>
      <c r="D66" s="992"/>
      <c r="E66" s="992"/>
      <c r="F66" s="992"/>
      <c r="G66" s="992"/>
      <c r="H66" s="992"/>
      <c r="I66" s="992"/>
      <c r="J66" s="992"/>
      <c r="K66" s="992"/>
      <c r="L66" s="993">
        <v>1</v>
      </c>
      <c r="M66" s="219" t="s">
        <v>375</v>
      </c>
      <c r="N66" s="926" t="s">
        <v>369</v>
      </c>
      <c r="O66" s="994">
        <v>190472</v>
      </c>
      <c r="P66" s="994">
        <v>74285</v>
      </c>
      <c r="Q66" s="994">
        <v>74285</v>
      </c>
      <c r="R66" s="994">
        <v>190472</v>
      </c>
      <c r="S66" s="994">
        <v>73709</v>
      </c>
      <c r="T66" s="994">
        <v>73709</v>
      </c>
      <c r="U66" s="994">
        <v>73709</v>
      </c>
      <c r="V66" s="994">
        <v>73709</v>
      </c>
      <c r="W66" s="994">
        <v>73709</v>
      </c>
      <c r="X66" s="994">
        <v>0</v>
      </c>
      <c r="Y66" s="994">
        <v>0</v>
      </c>
      <c r="Z66" s="994">
        <v>0</v>
      </c>
      <c r="AA66" s="994">
        <v>0</v>
      </c>
      <c r="AB66" s="994">
        <v>0</v>
      </c>
      <c r="AC66" s="994">
        <v>73709</v>
      </c>
      <c r="AD66" s="994">
        <v>73709</v>
      </c>
      <c r="AE66" s="994">
        <v>73709</v>
      </c>
      <c r="AF66" s="994">
        <v>73709</v>
      </c>
      <c r="AG66" s="994">
        <v>73709</v>
      </c>
      <c r="AH66" s="994">
        <v>0</v>
      </c>
      <c r="AI66" s="994">
        <v>0</v>
      </c>
      <c r="AJ66" s="994">
        <v>0</v>
      </c>
      <c r="AK66" s="994">
        <v>0</v>
      </c>
      <c r="AL66" s="994">
        <v>0</v>
      </c>
      <c r="AM66" s="919"/>
    </row>
    <row r="67" spans="1:39">
      <c r="A67" s="963">
        <v>2</v>
      </c>
      <c r="B67" s="981"/>
      <c r="C67" s="981"/>
      <c r="D67" s="981"/>
      <c r="E67" s="981"/>
      <c r="F67" s="981"/>
      <c r="G67" s="981"/>
      <c r="H67" s="981"/>
      <c r="I67" s="981"/>
      <c r="J67" s="981"/>
      <c r="K67" s="981"/>
      <c r="L67" s="995">
        <v>1.1000000000000001</v>
      </c>
      <c r="M67" s="223" t="s">
        <v>376</v>
      </c>
      <c r="N67" s="926" t="s">
        <v>369</v>
      </c>
      <c r="O67" s="996">
        <v>55801</v>
      </c>
      <c r="P67" s="996">
        <v>55801</v>
      </c>
      <c r="Q67" s="996">
        <v>55801</v>
      </c>
      <c r="R67" s="996">
        <v>55801</v>
      </c>
      <c r="S67" s="996">
        <v>55801</v>
      </c>
      <c r="T67" s="996">
        <v>55801</v>
      </c>
      <c r="U67" s="996">
        <v>55801</v>
      </c>
      <c r="V67" s="996">
        <v>55801</v>
      </c>
      <c r="W67" s="996">
        <v>55801</v>
      </c>
      <c r="X67" s="996"/>
      <c r="Y67" s="996"/>
      <c r="Z67" s="996"/>
      <c r="AA67" s="996"/>
      <c r="AB67" s="996"/>
      <c r="AC67" s="996">
        <v>55801</v>
      </c>
      <c r="AD67" s="996">
        <v>55801</v>
      </c>
      <c r="AE67" s="996">
        <v>55801</v>
      </c>
      <c r="AF67" s="996">
        <v>55801</v>
      </c>
      <c r="AG67" s="996">
        <v>55801</v>
      </c>
      <c r="AH67" s="996"/>
      <c r="AI67" s="996"/>
      <c r="AJ67" s="996"/>
      <c r="AK67" s="996"/>
      <c r="AL67" s="996"/>
      <c r="AM67" s="919"/>
    </row>
    <row r="68" spans="1:39">
      <c r="A68" s="963">
        <v>2</v>
      </c>
      <c r="B68" s="981"/>
      <c r="C68" s="981"/>
      <c r="D68" s="981"/>
      <c r="E68" s="981"/>
      <c r="F68" s="981"/>
      <c r="G68" s="981"/>
      <c r="H68" s="981"/>
      <c r="I68" s="981"/>
      <c r="J68" s="981"/>
      <c r="K68" s="981"/>
      <c r="L68" s="995">
        <v>1.2</v>
      </c>
      <c r="M68" s="223" t="s">
        <v>377</v>
      </c>
      <c r="N68" s="926" t="s">
        <v>369</v>
      </c>
      <c r="O68" s="996">
        <v>120321</v>
      </c>
      <c r="P68" s="996">
        <v>9228</v>
      </c>
      <c r="Q68" s="996">
        <v>9228</v>
      </c>
      <c r="R68" s="996">
        <v>120321</v>
      </c>
      <c r="S68" s="996">
        <v>9228</v>
      </c>
      <c r="T68" s="996">
        <v>9228</v>
      </c>
      <c r="U68" s="996">
        <v>9228</v>
      </c>
      <c r="V68" s="996">
        <v>9228</v>
      </c>
      <c r="W68" s="996">
        <v>9228</v>
      </c>
      <c r="X68" s="996"/>
      <c r="Y68" s="996"/>
      <c r="Z68" s="996"/>
      <c r="AA68" s="996"/>
      <c r="AB68" s="996"/>
      <c r="AC68" s="996">
        <v>9228</v>
      </c>
      <c r="AD68" s="996">
        <v>9228</v>
      </c>
      <c r="AE68" s="996">
        <v>9228</v>
      </c>
      <c r="AF68" s="996">
        <v>9228</v>
      </c>
      <c r="AG68" s="996">
        <v>9228</v>
      </c>
      <c r="AH68" s="996"/>
      <c r="AI68" s="996"/>
      <c r="AJ68" s="996"/>
      <c r="AK68" s="996"/>
      <c r="AL68" s="996"/>
      <c r="AM68" s="919"/>
    </row>
    <row r="69" spans="1:39">
      <c r="A69" s="963">
        <v>2</v>
      </c>
      <c r="B69" s="981"/>
      <c r="C69" s="981"/>
      <c r="D69" s="981"/>
      <c r="E69" s="981"/>
      <c r="F69" s="981"/>
      <c r="G69" s="981"/>
      <c r="H69" s="981"/>
      <c r="I69" s="981"/>
      <c r="J69" s="981"/>
      <c r="K69" s="981"/>
      <c r="L69" s="995">
        <v>1.3</v>
      </c>
      <c r="M69" s="223" t="s">
        <v>379</v>
      </c>
      <c r="N69" s="926" t="s">
        <v>369</v>
      </c>
      <c r="O69" s="996">
        <v>14350</v>
      </c>
      <c r="P69" s="996">
        <v>9256</v>
      </c>
      <c r="Q69" s="996">
        <v>9256</v>
      </c>
      <c r="R69" s="996">
        <v>14350</v>
      </c>
      <c r="S69" s="996">
        <v>8680</v>
      </c>
      <c r="T69" s="996">
        <v>8680</v>
      </c>
      <c r="U69" s="996">
        <v>8680</v>
      </c>
      <c r="V69" s="996">
        <v>8680</v>
      </c>
      <c r="W69" s="996">
        <v>8680</v>
      </c>
      <c r="X69" s="996"/>
      <c r="Y69" s="996"/>
      <c r="Z69" s="996"/>
      <c r="AA69" s="996"/>
      <c r="AB69" s="996"/>
      <c r="AC69" s="996">
        <v>8680</v>
      </c>
      <c r="AD69" s="996">
        <v>8680</v>
      </c>
      <c r="AE69" s="996">
        <v>8680</v>
      </c>
      <c r="AF69" s="996">
        <v>8680</v>
      </c>
      <c r="AG69" s="996">
        <v>8680</v>
      </c>
      <c r="AH69" s="996"/>
      <c r="AI69" s="996"/>
      <c r="AJ69" s="996"/>
      <c r="AK69" s="996"/>
      <c r="AL69" s="996"/>
      <c r="AM69" s="919"/>
    </row>
    <row r="70" spans="1:39">
      <c r="A70" s="963">
        <v>2</v>
      </c>
      <c r="B70" s="981"/>
      <c r="C70" s="981"/>
      <c r="D70" s="981"/>
      <c r="E70" s="981"/>
      <c r="F70" s="981"/>
      <c r="G70" s="981"/>
      <c r="H70" s="981"/>
      <c r="I70" s="981"/>
      <c r="J70" s="981"/>
      <c r="K70" s="981"/>
      <c r="L70" s="995">
        <v>1.4</v>
      </c>
      <c r="M70" s="223" t="s">
        <v>381</v>
      </c>
      <c r="N70" s="926" t="s">
        <v>369</v>
      </c>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19"/>
    </row>
    <row r="71" spans="1:39">
      <c r="A71" s="963">
        <v>2</v>
      </c>
      <c r="B71" s="981"/>
      <c r="C71" s="981"/>
      <c r="D71" s="981"/>
      <c r="E71" s="981"/>
      <c r="F71" s="981"/>
      <c r="G71" s="981"/>
      <c r="H71" s="981"/>
      <c r="I71" s="981"/>
      <c r="J71" s="981"/>
      <c r="K71" s="981"/>
      <c r="L71" s="995">
        <v>1.5</v>
      </c>
      <c r="M71" s="223" t="s">
        <v>383</v>
      </c>
      <c r="N71" s="926" t="s">
        <v>369</v>
      </c>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19"/>
    </row>
    <row r="72" spans="1:39" s="95" customFormat="1">
      <c r="A72" s="963">
        <v>2</v>
      </c>
      <c r="B72" s="992"/>
      <c r="C72" s="992"/>
      <c r="D72" s="992"/>
      <c r="E72" s="992"/>
      <c r="F72" s="992"/>
      <c r="G72" s="992"/>
      <c r="H72" s="992"/>
      <c r="I72" s="992"/>
      <c r="J72" s="992"/>
      <c r="K72" s="992"/>
      <c r="L72" s="993">
        <v>2</v>
      </c>
      <c r="M72" s="219" t="s">
        <v>384</v>
      </c>
      <c r="N72" s="926" t="s">
        <v>369</v>
      </c>
      <c r="O72" s="994">
        <v>0</v>
      </c>
      <c r="P72" s="994">
        <v>575</v>
      </c>
      <c r="Q72" s="994">
        <v>575</v>
      </c>
      <c r="R72" s="994">
        <v>0</v>
      </c>
      <c r="S72" s="994">
        <v>0</v>
      </c>
      <c r="T72" s="994">
        <v>0</v>
      </c>
      <c r="U72" s="994">
        <v>0</v>
      </c>
      <c r="V72" s="994">
        <v>0</v>
      </c>
      <c r="W72" s="994">
        <v>0</v>
      </c>
      <c r="X72" s="994">
        <v>0</v>
      </c>
      <c r="Y72" s="994">
        <v>0</v>
      </c>
      <c r="Z72" s="994">
        <v>0</v>
      </c>
      <c r="AA72" s="994">
        <v>0</v>
      </c>
      <c r="AB72" s="994">
        <v>0</v>
      </c>
      <c r="AC72" s="994">
        <v>0</v>
      </c>
      <c r="AD72" s="994">
        <v>0</v>
      </c>
      <c r="AE72" s="994">
        <v>0</v>
      </c>
      <c r="AF72" s="994">
        <v>0</v>
      </c>
      <c r="AG72" s="994">
        <v>0</v>
      </c>
      <c r="AH72" s="994">
        <v>0</v>
      </c>
      <c r="AI72" s="994">
        <v>0</v>
      </c>
      <c r="AJ72" s="994">
        <v>0</v>
      </c>
      <c r="AK72" s="994">
        <v>0</v>
      </c>
      <c r="AL72" s="994">
        <v>0</v>
      </c>
      <c r="AM72" s="919"/>
    </row>
    <row r="73" spans="1:39">
      <c r="A73" s="963">
        <v>2</v>
      </c>
      <c r="B73" s="981"/>
      <c r="C73" s="981"/>
      <c r="D73" s="981"/>
      <c r="E73" s="981"/>
      <c r="F73" s="981"/>
      <c r="G73" s="981"/>
      <c r="H73" s="981"/>
      <c r="I73" s="981"/>
      <c r="J73" s="981"/>
      <c r="K73" s="981"/>
      <c r="L73" s="995">
        <v>2.1</v>
      </c>
      <c r="M73" s="223" t="s">
        <v>376</v>
      </c>
      <c r="N73" s="926" t="s">
        <v>369</v>
      </c>
      <c r="O73" s="996"/>
      <c r="P73" s="996"/>
      <c r="Q73" s="996"/>
      <c r="R73" s="996"/>
      <c r="S73" s="996"/>
      <c r="T73" s="996"/>
      <c r="U73" s="996"/>
      <c r="V73" s="996"/>
      <c r="W73" s="996"/>
      <c r="X73" s="996"/>
      <c r="Y73" s="996"/>
      <c r="Z73" s="996"/>
      <c r="AA73" s="996"/>
      <c r="AB73" s="996"/>
      <c r="AC73" s="996"/>
      <c r="AD73" s="996"/>
      <c r="AE73" s="996"/>
      <c r="AF73" s="996"/>
      <c r="AG73" s="996"/>
      <c r="AH73" s="996"/>
      <c r="AI73" s="996"/>
      <c r="AJ73" s="996"/>
      <c r="AK73" s="996"/>
      <c r="AL73" s="996"/>
      <c r="AM73" s="919"/>
    </row>
    <row r="74" spans="1:39">
      <c r="A74" s="963">
        <v>2</v>
      </c>
      <c r="B74" s="981"/>
      <c r="C74" s="981"/>
      <c r="D74" s="981"/>
      <c r="E74" s="981"/>
      <c r="F74" s="981"/>
      <c r="G74" s="981"/>
      <c r="H74" s="981"/>
      <c r="I74" s="981"/>
      <c r="J74" s="981"/>
      <c r="K74" s="981"/>
      <c r="L74" s="995">
        <v>2.2000000000000002</v>
      </c>
      <c r="M74" s="223" t="s">
        <v>377</v>
      </c>
      <c r="N74" s="926" t="s">
        <v>369</v>
      </c>
      <c r="O74" s="996"/>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19"/>
    </row>
    <row r="75" spans="1:39">
      <c r="A75" s="963">
        <v>2</v>
      </c>
      <c r="B75" s="981"/>
      <c r="C75" s="981"/>
      <c r="D75" s="981"/>
      <c r="E75" s="981"/>
      <c r="F75" s="981"/>
      <c r="G75" s="981"/>
      <c r="H75" s="981"/>
      <c r="I75" s="981"/>
      <c r="J75" s="981"/>
      <c r="K75" s="981"/>
      <c r="L75" s="995">
        <v>2.2999999999999998</v>
      </c>
      <c r="M75" s="223" t="s">
        <v>379</v>
      </c>
      <c r="N75" s="926" t="s">
        <v>369</v>
      </c>
      <c r="O75" s="996"/>
      <c r="P75" s="996">
        <v>575</v>
      </c>
      <c r="Q75" s="996">
        <v>575</v>
      </c>
      <c r="R75" s="996"/>
      <c r="S75" s="996"/>
      <c r="T75" s="996"/>
      <c r="U75" s="996"/>
      <c r="V75" s="996"/>
      <c r="W75" s="996"/>
      <c r="X75" s="996"/>
      <c r="Y75" s="996"/>
      <c r="Z75" s="996"/>
      <c r="AA75" s="996"/>
      <c r="AB75" s="996"/>
      <c r="AC75" s="996"/>
      <c r="AD75" s="996"/>
      <c r="AE75" s="996"/>
      <c r="AF75" s="996"/>
      <c r="AG75" s="996"/>
      <c r="AH75" s="996"/>
      <c r="AI75" s="996"/>
      <c r="AJ75" s="996"/>
      <c r="AK75" s="996"/>
      <c r="AL75" s="996"/>
      <c r="AM75" s="919"/>
    </row>
    <row r="76" spans="1:39">
      <c r="A76" s="963">
        <v>2</v>
      </c>
      <c r="B76" s="981"/>
      <c r="C76" s="981"/>
      <c r="D76" s="981"/>
      <c r="E76" s="981"/>
      <c r="F76" s="981"/>
      <c r="G76" s="981"/>
      <c r="H76" s="981"/>
      <c r="I76" s="981"/>
      <c r="J76" s="981"/>
      <c r="K76" s="981"/>
      <c r="L76" s="995">
        <v>2.4</v>
      </c>
      <c r="M76" s="223" t="s">
        <v>381</v>
      </c>
      <c r="N76" s="926" t="s">
        <v>369</v>
      </c>
      <c r="O76" s="996"/>
      <c r="P76" s="996"/>
      <c r="Q76" s="996"/>
      <c r="R76" s="996"/>
      <c r="S76" s="996"/>
      <c r="T76" s="996"/>
      <c r="U76" s="996"/>
      <c r="V76" s="996"/>
      <c r="W76" s="996"/>
      <c r="X76" s="996"/>
      <c r="Y76" s="996"/>
      <c r="Z76" s="996"/>
      <c r="AA76" s="996"/>
      <c r="AB76" s="996"/>
      <c r="AC76" s="996"/>
      <c r="AD76" s="996"/>
      <c r="AE76" s="996"/>
      <c r="AF76" s="996"/>
      <c r="AG76" s="996"/>
      <c r="AH76" s="996"/>
      <c r="AI76" s="996"/>
      <c r="AJ76" s="996"/>
      <c r="AK76" s="996"/>
      <c r="AL76" s="996"/>
      <c r="AM76" s="919"/>
    </row>
    <row r="77" spans="1:39">
      <c r="A77" s="963">
        <v>2</v>
      </c>
      <c r="B77" s="981"/>
      <c r="C77" s="981"/>
      <c r="D77" s="981"/>
      <c r="E77" s="981"/>
      <c r="F77" s="981"/>
      <c r="G77" s="981"/>
      <c r="H77" s="981"/>
      <c r="I77" s="981"/>
      <c r="J77" s="981"/>
      <c r="K77" s="981"/>
      <c r="L77" s="995">
        <v>2.5</v>
      </c>
      <c r="M77" s="223" t="s">
        <v>383</v>
      </c>
      <c r="N77" s="926" t="s">
        <v>369</v>
      </c>
      <c r="O77" s="996"/>
      <c r="P77" s="996"/>
      <c r="Q77" s="996"/>
      <c r="R77" s="996"/>
      <c r="S77" s="996"/>
      <c r="T77" s="996"/>
      <c r="U77" s="996"/>
      <c r="V77" s="996"/>
      <c r="W77" s="996"/>
      <c r="X77" s="996"/>
      <c r="Y77" s="996"/>
      <c r="Z77" s="996"/>
      <c r="AA77" s="996"/>
      <c r="AB77" s="996"/>
      <c r="AC77" s="996"/>
      <c r="AD77" s="996"/>
      <c r="AE77" s="996"/>
      <c r="AF77" s="996"/>
      <c r="AG77" s="996"/>
      <c r="AH77" s="996"/>
      <c r="AI77" s="996"/>
      <c r="AJ77" s="996"/>
      <c r="AK77" s="996"/>
      <c r="AL77" s="996"/>
      <c r="AM77" s="919"/>
    </row>
    <row r="78" spans="1:39" s="95" customFormat="1">
      <c r="A78" s="963">
        <v>2</v>
      </c>
      <c r="B78" s="992"/>
      <c r="C78" s="992"/>
      <c r="D78" s="992"/>
      <c r="E78" s="992"/>
      <c r="F78" s="992"/>
      <c r="G78" s="992"/>
      <c r="H78" s="992"/>
      <c r="I78" s="992"/>
      <c r="J78" s="992"/>
      <c r="K78" s="992"/>
      <c r="L78" s="993">
        <v>3</v>
      </c>
      <c r="M78" s="219" t="s">
        <v>386</v>
      </c>
      <c r="N78" s="926" t="s">
        <v>369</v>
      </c>
      <c r="O78" s="994">
        <v>0</v>
      </c>
      <c r="P78" s="994">
        <v>0</v>
      </c>
      <c r="Q78" s="994">
        <v>0</v>
      </c>
      <c r="R78" s="994">
        <v>0</v>
      </c>
      <c r="S78" s="994">
        <v>0</v>
      </c>
      <c r="T78" s="994">
        <v>0</v>
      </c>
      <c r="U78" s="994">
        <v>0</v>
      </c>
      <c r="V78" s="994">
        <v>0</v>
      </c>
      <c r="W78" s="994">
        <v>0</v>
      </c>
      <c r="X78" s="994">
        <v>0</v>
      </c>
      <c r="Y78" s="994">
        <v>0</v>
      </c>
      <c r="Z78" s="994">
        <v>0</v>
      </c>
      <c r="AA78" s="994">
        <v>0</v>
      </c>
      <c r="AB78" s="994">
        <v>0</v>
      </c>
      <c r="AC78" s="994">
        <v>0</v>
      </c>
      <c r="AD78" s="994">
        <v>0</v>
      </c>
      <c r="AE78" s="994">
        <v>0</v>
      </c>
      <c r="AF78" s="994">
        <v>0</v>
      </c>
      <c r="AG78" s="994">
        <v>0</v>
      </c>
      <c r="AH78" s="994">
        <v>0</v>
      </c>
      <c r="AI78" s="994">
        <v>0</v>
      </c>
      <c r="AJ78" s="994">
        <v>0</v>
      </c>
      <c r="AK78" s="994">
        <v>0</v>
      </c>
      <c r="AL78" s="994">
        <v>0</v>
      </c>
      <c r="AM78" s="919"/>
    </row>
    <row r="79" spans="1:39">
      <c r="A79" s="963">
        <v>2</v>
      </c>
      <c r="B79" s="981"/>
      <c r="C79" s="981"/>
      <c r="D79" s="981"/>
      <c r="E79" s="981"/>
      <c r="F79" s="981"/>
      <c r="G79" s="981"/>
      <c r="H79" s="981"/>
      <c r="I79" s="981"/>
      <c r="J79" s="981"/>
      <c r="K79" s="981"/>
      <c r="L79" s="995">
        <v>3.1</v>
      </c>
      <c r="M79" s="223" t="s">
        <v>376</v>
      </c>
      <c r="N79" s="926" t="s">
        <v>369</v>
      </c>
      <c r="O79" s="996"/>
      <c r="P79" s="996"/>
      <c r="Q79" s="996"/>
      <c r="R79" s="996"/>
      <c r="S79" s="996"/>
      <c r="T79" s="996"/>
      <c r="U79" s="996"/>
      <c r="V79" s="996"/>
      <c r="W79" s="996"/>
      <c r="X79" s="996"/>
      <c r="Y79" s="996"/>
      <c r="Z79" s="996"/>
      <c r="AA79" s="996"/>
      <c r="AB79" s="996"/>
      <c r="AC79" s="996"/>
      <c r="AD79" s="996"/>
      <c r="AE79" s="996"/>
      <c r="AF79" s="996"/>
      <c r="AG79" s="996"/>
      <c r="AH79" s="996"/>
      <c r="AI79" s="996"/>
      <c r="AJ79" s="996"/>
      <c r="AK79" s="996"/>
      <c r="AL79" s="996"/>
      <c r="AM79" s="919"/>
    </row>
    <row r="80" spans="1:39">
      <c r="A80" s="963">
        <v>2</v>
      </c>
      <c r="B80" s="981"/>
      <c r="C80" s="981"/>
      <c r="D80" s="981"/>
      <c r="E80" s="981"/>
      <c r="F80" s="981"/>
      <c r="G80" s="981"/>
      <c r="H80" s="981"/>
      <c r="I80" s="981"/>
      <c r="J80" s="981"/>
      <c r="K80" s="981"/>
      <c r="L80" s="995">
        <v>3.2</v>
      </c>
      <c r="M80" s="223" t="s">
        <v>377</v>
      </c>
      <c r="N80" s="926" t="s">
        <v>369</v>
      </c>
      <c r="O80" s="996"/>
      <c r="P80" s="996"/>
      <c r="Q80" s="996"/>
      <c r="R80" s="996"/>
      <c r="S80" s="996"/>
      <c r="T80" s="996"/>
      <c r="U80" s="996"/>
      <c r="V80" s="996"/>
      <c r="W80" s="996"/>
      <c r="X80" s="996"/>
      <c r="Y80" s="996"/>
      <c r="Z80" s="996"/>
      <c r="AA80" s="996"/>
      <c r="AB80" s="996"/>
      <c r="AC80" s="996"/>
      <c r="AD80" s="996"/>
      <c r="AE80" s="996"/>
      <c r="AF80" s="996"/>
      <c r="AG80" s="996"/>
      <c r="AH80" s="996"/>
      <c r="AI80" s="996"/>
      <c r="AJ80" s="996"/>
      <c r="AK80" s="996"/>
      <c r="AL80" s="996"/>
      <c r="AM80" s="919"/>
    </row>
    <row r="81" spans="1:39">
      <c r="A81" s="963">
        <v>2</v>
      </c>
      <c r="B81" s="981"/>
      <c r="C81" s="981"/>
      <c r="D81" s="981"/>
      <c r="E81" s="981"/>
      <c r="F81" s="981"/>
      <c r="G81" s="981"/>
      <c r="H81" s="981"/>
      <c r="I81" s="981"/>
      <c r="J81" s="981"/>
      <c r="K81" s="981"/>
      <c r="L81" s="995">
        <v>3.3</v>
      </c>
      <c r="M81" s="223" t="s">
        <v>379</v>
      </c>
      <c r="N81" s="926" t="s">
        <v>369</v>
      </c>
      <c r="O81" s="996"/>
      <c r="P81" s="996"/>
      <c r="Q81" s="996"/>
      <c r="R81" s="996"/>
      <c r="S81" s="996"/>
      <c r="T81" s="996"/>
      <c r="U81" s="996"/>
      <c r="V81" s="996"/>
      <c r="W81" s="996"/>
      <c r="X81" s="996"/>
      <c r="Y81" s="996"/>
      <c r="Z81" s="996"/>
      <c r="AA81" s="996"/>
      <c r="AB81" s="996"/>
      <c r="AC81" s="996"/>
      <c r="AD81" s="996"/>
      <c r="AE81" s="996"/>
      <c r="AF81" s="996"/>
      <c r="AG81" s="996"/>
      <c r="AH81" s="996"/>
      <c r="AI81" s="996"/>
      <c r="AJ81" s="996"/>
      <c r="AK81" s="996"/>
      <c r="AL81" s="996"/>
      <c r="AM81" s="919"/>
    </row>
    <row r="82" spans="1:39">
      <c r="A82" s="963">
        <v>2</v>
      </c>
      <c r="B82" s="981"/>
      <c r="C82" s="981"/>
      <c r="D82" s="981"/>
      <c r="E82" s="981"/>
      <c r="F82" s="981"/>
      <c r="G82" s="981"/>
      <c r="H82" s="981"/>
      <c r="I82" s="981"/>
      <c r="J82" s="981"/>
      <c r="K82" s="981"/>
      <c r="L82" s="995">
        <v>3.4</v>
      </c>
      <c r="M82" s="223" t="s">
        <v>381</v>
      </c>
      <c r="N82" s="926" t="s">
        <v>369</v>
      </c>
      <c r="O82" s="996"/>
      <c r="P82" s="996"/>
      <c r="Q82" s="996"/>
      <c r="R82" s="996"/>
      <c r="S82" s="996"/>
      <c r="T82" s="996"/>
      <c r="U82" s="996"/>
      <c r="V82" s="996"/>
      <c r="W82" s="996"/>
      <c r="X82" s="996"/>
      <c r="Y82" s="996"/>
      <c r="Z82" s="996"/>
      <c r="AA82" s="996"/>
      <c r="AB82" s="996"/>
      <c r="AC82" s="996"/>
      <c r="AD82" s="996"/>
      <c r="AE82" s="996"/>
      <c r="AF82" s="996"/>
      <c r="AG82" s="996"/>
      <c r="AH82" s="996"/>
      <c r="AI82" s="996"/>
      <c r="AJ82" s="996"/>
      <c r="AK82" s="996"/>
      <c r="AL82" s="996"/>
      <c r="AM82" s="919"/>
    </row>
    <row r="83" spans="1:39">
      <c r="A83" s="963">
        <v>2</v>
      </c>
      <c r="B83" s="981"/>
      <c r="C83" s="981"/>
      <c r="D83" s="981"/>
      <c r="E83" s="981"/>
      <c r="F83" s="981"/>
      <c r="G83" s="981"/>
      <c r="H83" s="981"/>
      <c r="I83" s="981"/>
      <c r="J83" s="981"/>
      <c r="K83" s="981"/>
      <c r="L83" s="995">
        <v>3.5</v>
      </c>
      <c r="M83" s="223" t="s">
        <v>383</v>
      </c>
      <c r="N83" s="926" t="s">
        <v>369</v>
      </c>
      <c r="O83" s="996"/>
      <c r="P83" s="996"/>
      <c r="Q83" s="996"/>
      <c r="R83" s="996"/>
      <c r="S83" s="996"/>
      <c r="T83" s="996"/>
      <c r="U83" s="996"/>
      <c r="V83" s="996"/>
      <c r="W83" s="996"/>
      <c r="X83" s="996"/>
      <c r="Y83" s="996"/>
      <c r="Z83" s="996"/>
      <c r="AA83" s="996"/>
      <c r="AB83" s="996"/>
      <c r="AC83" s="996"/>
      <c r="AD83" s="996"/>
      <c r="AE83" s="996"/>
      <c r="AF83" s="996"/>
      <c r="AG83" s="996"/>
      <c r="AH83" s="996"/>
      <c r="AI83" s="996"/>
      <c r="AJ83" s="996"/>
      <c r="AK83" s="996"/>
      <c r="AL83" s="996"/>
      <c r="AM83" s="919"/>
    </row>
    <row r="84" spans="1:39" s="95" customFormat="1" ht="22.5">
      <c r="A84" s="963">
        <v>2</v>
      </c>
      <c r="B84" s="992"/>
      <c r="C84" s="992"/>
      <c r="D84" s="992"/>
      <c r="E84" s="992"/>
      <c r="F84" s="992"/>
      <c r="G84" s="992"/>
      <c r="H84" s="992"/>
      <c r="I84" s="992"/>
      <c r="J84" s="992"/>
      <c r="K84" s="992"/>
      <c r="L84" s="993">
        <v>4</v>
      </c>
      <c r="M84" s="219" t="s">
        <v>390</v>
      </c>
      <c r="N84" s="926" t="s">
        <v>369</v>
      </c>
      <c r="O84" s="994">
        <v>190472</v>
      </c>
      <c r="P84" s="994">
        <v>74860</v>
      </c>
      <c r="Q84" s="994">
        <v>74860</v>
      </c>
      <c r="R84" s="994">
        <v>190472</v>
      </c>
      <c r="S84" s="994">
        <v>73709</v>
      </c>
      <c r="T84" s="994">
        <v>73709</v>
      </c>
      <c r="U84" s="994">
        <v>73709</v>
      </c>
      <c r="V84" s="994">
        <v>73709</v>
      </c>
      <c r="W84" s="994">
        <v>73709</v>
      </c>
      <c r="X84" s="994">
        <v>0</v>
      </c>
      <c r="Y84" s="994">
        <v>0</v>
      </c>
      <c r="Z84" s="994">
        <v>0</v>
      </c>
      <c r="AA84" s="994">
        <v>0</v>
      </c>
      <c r="AB84" s="994">
        <v>0</v>
      </c>
      <c r="AC84" s="994">
        <v>73709</v>
      </c>
      <c r="AD84" s="994">
        <v>73709</v>
      </c>
      <c r="AE84" s="994">
        <v>73709</v>
      </c>
      <c r="AF84" s="994">
        <v>73709</v>
      </c>
      <c r="AG84" s="994">
        <v>73709</v>
      </c>
      <c r="AH84" s="994">
        <v>0</v>
      </c>
      <c r="AI84" s="994">
        <v>0</v>
      </c>
      <c r="AJ84" s="994">
        <v>0</v>
      </c>
      <c r="AK84" s="994">
        <v>0</v>
      </c>
      <c r="AL84" s="994">
        <v>0</v>
      </c>
      <c r="AM84" s="919"/>
    </row>
    <row r="85" spans="1:39">
      <c r="A85" s="963">
        <v>2</v>
      </c>
      <c r="B85" s="981"/>
      <c r="C85" s="981"/>
      <c r="D85" s="981"/>
      <c r="E85" s="981"/>
      <c r="F85" s="981"/>
      <c r="G85" s="981"/>
      <c r="H85" s="981"/>
      <c r="I85" s="981"/>
      <c r="J85" s="981"/>
      <c r="K85" s="981"/>
      <c r="L85" s="995">
        <v>4.0999999999999996</v>
      </c>
      <c r="M85" s="223" t="s">
        <v>376</v>
      </c>
      <c r="N85" s="926" t="s">
        <v>369</v>
      </c>
      <c r="O85" s="996">
        <v>55801</v>
      </c>
      <c r="P85" s="996">
        <v>55801</v>
      </c>
      <c r="Q85" s="996">
        <v>55801</v>
      </c>
      <c r="R85" s="996">
        <v>55801</v>
      </c>
      <c r="S85" s="996">
        <v>55801</v>
      </c>
      <c r="T85" s="996">
        <v>55801</v>
      </c>
      <c r="U85" s="996">
        <v>55801</v>
      </c>
      <c r="V85" s="996">
        <v>55801</v>
      </c>
      <c r="W85" s="996">
        <v>55801</v>
      </c>
      <c r="X85" s="996">
        <v>0</v>
      </c>
      <c r="Y85" s="996">
        <v>0</v>
      </c>
      <c r="Z85" s="996">
        <v>0</v>
      </c>
      <c r="AA85" s="996">
        <v>0</v>
      </c>
      <c r="AB85" s="996">
        <v>0</v>
      </c>
      <c r="AC85" s="996">
        <v>55801</v>
      </c>
      <c r="AD85" s="996">
        <v>55801</v>
      </c>
      <c r="AE85" s="996">
        <v>55801</v>
      </c>
      <c r="AF85" s="996">
        <v>55801</v>
      </c>
      <c r="AG85" s="996">
        <v>55801</v>
      </c>
      <c r="AH85" s="996">
        <v>0</v>
      </c>
      <c r="AI85" s="996">
        <v>0</v>
      </c>
      <c r="AJ85" s="996">
        <v>0</v>
      </c>
      <c r="AK85" s="996">
        <v>0</v>
      </c>
      <c r="AL85" s="996">
        <v>0</v>
      </c>
      <c r="AM85" s="919"/>
    </row>
    <row r="86" spans="1:39">
      <c r="A86" s="963">
        <v>2</v>
      </c>
      <c r="B86" s="981"/>
      <c r="C86" s="981"/>
      <c r="D86" s="981"/>
      <c r="E86" s="981"/>
      <c r="F86" s="981"/>
      <c r="G86" s="981"/>
      <c r="H86" s="981"/>
      <c r="I86" s="981"/>
      <c r="J86" s="981"/>
      <c r="K86" s="981"/>
      <c r="L86" s="995">
        <v>4.2</v>
      </c>
      <c r="M86" s="223" t="s">
        <v>377</v>
      </c>
      <c r="N86" s="926" t="s">
        <v>369</v>
      </c>
      <c r="O86" s="996">
        <v>120321</v>
      </c>
      <c r="P86" s="996">
        <v>9228</v>
      </c>
      <c r="Q86" s="996">
        <v>9228</v>
      </c>
      <c r="R86" s="996">
        <v>120321</v>
      </c>
      <c r="S86" s="996">
        <v>9228</v>
      </c>
      <c r="T86" s="996">
        <v>9228</v>
      </c>
      <c r="U86" s="996">
        <v>9228</v>
      </c>
      <c r="V86" s="996">
        <v>9228</v>
      </c>
      <c r="W86" s="996">
        <v>9228</v>
      </c>
      <c r="X86" s="996">
        <v>0</v>
      </c>
      <c r="Y86" s="996">
        <v>0</v>
      </c>
      <c r="Z86" s="996">
        <v>0</v>
      </c>
      <c r="AA86" s="996">
        <v>0</v>
      </c>
      <c r="AB86" s="996">
        <v>0</v>
      </c>
      <c r="AC86" s="996">
        <v>9228</v>
      </c>
      <c r="AD86" s="996">
        <v>9228</v>
      </c>
      <c r="AE86" s="996">
        <v>9228</v>
      </c>
      <c r="AF86" s="996">
        <v>9228</v>
      </c>
      <c r="AG86" s="996">
        <v>9228</v>
      </c>
      <c r="AH86" s="996">
        <v>0</v>
      </c>
      <c r="AI86" s="996">
        <v>0</v>
      </c>
      <c r="AJ86" s="996">
        <v>0</v>
      </c>
      <c r="AK86" s="996">
        <v>0</v>
      </c>
      <c r="AL86" s="996">
        <v>0</v>
      </c>
      <c r="AM86" s="919"/>
    </row>
    <row r="87" spans="1:39">
      <c r="A87" s="963">
        <v>2</v>
      </c>
      <c r="B87" s="981"/>
      <c r="C87" s="981"/>
      <c r="D87" s="981"/>
      <c r="E87" s="981"/>
      <c r="F87" s="981"/>
      <c r="G87" s="981"/>
      <c r="H87" s="981"/>
      <c r="I87" s="981"/>
      <c r="J87" s="981"/>
      <c r="K87" s="981"/>
      <c r="L87" s="995">
        <v>4.3</v>
      </c>
      <c r="M87" s="223" t="s">
        <v>379</v>
      </c>
      <c r="N87" s="926" t="s">
        <v>369</v>
      </c>
      <c r="O87" s="996">
        <v>14350</v>
      </c>
      <c r="P87" s="996">
        <v>9831</v>
      </c>
      <c r="Q87" s="996">
        <v>9831</v>
      </c>
      <c r="R87" s="996">
        <v>14350</v>
      </c>
      <c r="S87" s="996">
        <v>8680</v>
      </c>
      <c r="T87" s="996">
        <v>8680</v>
      </c>
      <c r="U87" s="996">
        <v>8680</v>
      </c>
      <c r="V87" s="996">
        <v>8680</v>
      </c>
      <c r="W87" s="996">
        <v>8680</v>
      </c>
      <c r="X87" s="996">
        <v>0</v>
      </c>
      <c r="Y87" s="996">
        <v>0</v>
      </c>
      <c r="Z87" s="996">
        <v>0</v>
      </c>
      <c r="AA87" s="996">
        <v>0</v>
      </c>
      <c r="AB87" s="996">
        <v>0</v>
      </c>
      <c r="AC87" s="996">
        <v>8680</v>
      </c>
      <c r="AD87" s="996">
        <v>8680</v>
      </c>
      <c r="AE87" s="996">
        <v>8680</v>
      </c>
      <c r="AF87" s="996">
        <v>8680</v>
      </c>
      <c r="AG87" s="996">
        <v>8680</v>
      </c>
      <c r="AH87" s="996">
        <v>0</v>
      </c>
      <c r="AI87" s="996">
        <v>0</v>
      </c>
      <c r="AJ87" s="996">
        <v>0</v>
      </c>
      <c r="AK87" s="996">
        <v>0</v>
      </c>
      <c r="AL87" s="996">
        <v>0</v>
      </c>
      <c r="AM87" s="919"/>
    </row>
    <row r="88" spans="1:39">
      <c r="A88" s="963">
        <v>2</v>
      </c>
      <c r="B88" s="981"/>
      <c r="C88" s="981"/>
      <c r="D88" s="981"/>
      <c r="E88" s="981"/>
      <c r="F88" s="981"/>
      <c r="G88" s="981"/>
      <c r="H88" s="981"/>
      <c r="I88" s="981"/>
      <c r="J88" s="981"/>
      <c r="K88" s="981"/>
      <c r="L88" s="995">
        <v>4.4000000000000004</v>
      </c>
      <c r="M88" s="223" t="s">
        <v>381</v>
      </c>
      <c r="N88" s="926" t="s">
        <v>369</v>
      </c>
      <c r="O88" s="996">
        <v>0</v>
      </c>
      <c r="P88" s="996">
        <v>0</v>
      </c>
      <c r="Q88" s="996">
        <v>0</v>
      </c>
      <c r="R88" s="996">
        <v>0</v>
      </c>
      <c r="S88" s="996">
        <v>0</v>
      </c>
      <c r="T88" s="996">
        <v>0</v>
      </c>
      <c r="U88" s="996">
        <v>0</v>
      </c>
      <c r="V88" s="996">
        <v>0</v>
      </c>
      <c r="W88" s="996">
        <v>0</v>
      </c>
      <c r="X88" s="996">
        <v>0</v>
      </c>
      <c r="Y88" s="996">
        <v>0</v>
      </c>
      <c r="Z88" s="996">
        <v>0</v>
      </c>
      <c r="AA88" s="996">
        <v>0</v>
      </c>
      <c r="AB88" s="996">
        <v>0</v>
      </c>
      <c r="AC88" s="996">
        <v>0</v>
      </c>
      <c r="AD88" s="996">
        <v>0</v>
      </c>
      <c r="AE88" s="996">
        <v>0</v>
      </c>
      <c r="AF88" s="996">
        <v>0</v>
      </c>
      <c r="AG88" s="996">
        <v>0</v>
      </c>
      <c r="AH88" s="996">
        <v>0</v>
      </c>
      <c r="AI88" s="996">
        <v>0</v>
      </c>
      <c r="AJ88" s="996">
        <v>0</v>
      </c>
      <c r="AK88" s="996">
        <v>0</v>
      </c>
      <c r="AL88" s="996">
        <v>0</v>
      </c>
      <c r="AM88" s="919"/>
    </row>
    <row r="89" spans="1:39">
      <c r="A89" s="963">
        <v>2</v>
      </c>
      <c r="B89" s="981"/>
      <c r="C89" s="981"/>
      <c r="D89" s="981"/>
      <c r="E89" s="981"/>
      <c r="F89" s="981"/>
      <c r="G89" s="981"/>
      <c r="H89" s="981"/>
      <c r="I89" s="981"/>
      <c r="J89" s="981"/>
      <c r="K89" s="981"/>
      <c r="L89" s="995">
        <v>4.5</v>
      </c>
      <c r="M89" s="223" t="s">
        <v>383</v>
      </c>
      <c r="N89" s="926" t="s">
        <v>369</v>
      </c>
      <c r="O89" s="996">
        <v>0</v>
      </c>
      <c r="P89" s="996">
        <v>0</v>
      </c>
      <c r="Q89" s="996">
        <v>0</v>
      </c>
      <c r="R89" s="996">
        <v>0</v>
      </c>
      <c r="S89" s="996">
        <v>0</v>
      </c>
      <c r="T89" s="996">
        <v>0</v>
      </c>
      <c r="U89" s="996">
        <v>0</v>
      </c>
      <c r="V89" s="996">
        <v>0</v>
      </c>
      <c r="W89" s="996">
        <v>0</v>
      </c>
      <c r="X89" s="996">
        <v>0</v>
      </c>
      <c r="Y89" s="996">
        <v>0</v>
      </c>
      <c r="Z89" s="996">
        <v>0</v>
      </c>
      <c r="AA89" s="996">
        <v>0</v>
      </c>
      <c r="AB89" s="996">
        <v>0</v>
      </c>
      <c r="AC89" s="996">
        <v>0</v>
      </c>
      <c r="AD89" s="996">
        <v>0</v>
      </c>
      <c r="AE89" s="996">
        <v>0</v>
      </c>
      <c r="AF89" s="996">
        <v>0</v>
      </c>
      <c r="AG89" s="996">
        <v>0</v>
      </c>
      <c r="AH89" s="996">
        <v>0</v>
      </c>
      <c r="AI89" s="996">
        <v>0</v>
      </c>
      <c r="AJ89" s="996">
        <v>0</v>
      </c>
      <c r="AK89" s="996">
        <v>0</v>
      </c>
      <c r="AL89" s="996">
        <v>0</v>
      </c>
      <c r="AM89" s="919"/>
    </row>
    <row r="90" spans="1:39" s="95" customFormat="1">
      <c r="A90" s="963">
        <v>2</v>
      </c>
      <c r="B90" s="992"/>
      <c r="C90" s="992"/>
      <c r="D90" s="992"/>
      <c r="E90" s="992"/>
      <c r="F90" s="992"/>
      <c r="G90" s="992"/>
      <c r="H90" s="992"/>
      <c r="I90" s="992"/>
      <c r="J90" s="992"/>
      <c r="K90" s="992"/>
      <c r="L90" s="993">
        <v>5</v>
      </c>
      <c r="M90" s="219" t="s">
        <v>395</v>
      </c>
      <c r="N90" s="926" t="s">
        <v>369</v>
      </c>
      <c r="O90" s="994">
        <v>190472</v>
      </c>
      <c r="P90" s="994">
        <v>74572.5</v>
      </c>
      <c r="Q90" s="994">
        <v>74572.5</v>
      </c>
      <c r="R90" s="994">
        <v>190472</v>
      </c>
      <c r="S90" s="994">
        <v>73709</v>
      </c>
      <c r="T90" s="994">
        <v>73709</v>
      </c>
      <c r="U90" s="994">
        <v>73709</v>
      </c>
      <c r="V90" s="994">
        <v>73709</v>
      </c>
      <c r="W90" s="994">
        <v>73709</v>
      </c>
      <c r="X90" s="994">
        <v>0</v>
      </c>
      <c r="Y90" s="994">
        <v>0</v>
      </c>
      <c r="Z90" s="994">
        <v>0</v>
      </c>
      <c r="AA90" s="994">
        <v>0</v>
      </c>
      <c r="AB90" s="994">
        <v>0</v>
      </c>
      <c r="AC90" s="994">
        <v>73709</v>
      </c>
      <c r="AD90" s="994">
        <v>73709</v>
      </c>
      <c r="AE90" s="994">
        <v>73709</v>
      </c>
      <c r="AF90" s="994">
        <v>73709</v>
      </c>
      <c r="AG90" s="994">
        <v>73709</v>
      </c>
      <c r="AH90" s="994">
        <v>0</v>
      </c>
      <c r="AI90" s="994">
        <v>0</v>
      </c>
      <c r="AJ90" s="994">
        <v>0</v>
      </c>
      <c r="AK90" s="994">
        <v>0</v>
      </c>
      <c r="AL90" s="994">
        <v>0</v>
      </c>
      <c r="AM90" s="919"/>
    </row>
    <row r="91" spans="1:39">
      <c r="A91" s="963">
        <v>2</v>
      </c>
      <c r="B91" s="981"/>
      <c r="C91" s="981"/>
      <c r="D91" s="981"/>
      <c r="E91" s="981"/>
      <c r="F91" s="981"/>
      <c r="G91" s="981"/>
      <c r="H91" s="981"/>
      <c r="I91" s="981"/>
      <c r="J91" s="981"/>
      <c r="K91" s="981"/>
      <c r="L91" s="995">
        <v>5.0999999999999996</v>
      </c>
      <c r="M91" s="223" t="s">
        <v>376</v>
      </c>
      <c r="N91" s="926" t="s">
        <v>369</v>
      </c>
      <c r="O91" s="996">
        <v>55801</v>
      </c>
      <c r="P91" s="996">
        <v>55801</v>
      </c>
      <c r="Q91" s="996">
        <v>55801</v>
      </c>
      <c r="R91" s="996">
        <v>55801</v>
      </c>
      <c r="S91" s="996">
        <v>55801</v>
      </c>
      <c r="T91" s="996">
        <v>55801</v>
      </c>
      <c r="U91" s="996">
        <v>55801</v>
      </c>
      <c r="V91" s="996">
        <v>55801</v>
      </c>
      <c r="W91" s="996">
        <v>55801</v>
      </c>
      <c r="X91" s="996">
        <v>0</v>
      </c>
      <c r="Y91" s="996">
        <v>0</v>
      </c>
      <c r="Z91" s="996">
        <v>0</v>
      </c>
      <c r="AA91" s="996">
        <v>0</v>
      </c>
      <c r="AB91" s="996">
        <v>0</v>
      </c>
      <c r="AC91" s="996">
        <v>55801</v>
      </c>
      <c r="AD91" s="996">
        <v>55801</v>
      </c>
      <c r="AE91" s="996">
        <v>55801</v>
      </c>
      <c r="AF91" s="996">
        <v>55801</v>
      </c>
      <c r="AG91" s="996">
        <v>55801</v>
      </c>
      <c r="AH91" s="996">
        <v>0</v>
      </c>
      <c r="AI91" s="996">
        <v>0</v>
      </c>
      <c r="AJ91" s="996">
        <v>0</v>
      </c>
      <c r="AK91" s="996">
        <v>0</v>
      </c>
      <c r="AL91" s="996">
        <v>0</v>
      </c>
      <c r="AM91" s="919"/>
    </row>
    <row r="92" spans="1:39">
      <c r="A92" s="963">
        <v>2</v>
      </c>
      <c r="B92" s="981"/>
      <c r="C92" s="981"/>
      <c r="D92" s="981"/>
      <c r="E92" s="981"/>
      <c r="F92" s="981"/>
      <c r="G92" s="981"/>
      <c r="H92" s="981"/>
      <c r="I92" s="981"/>
      <c r="J92" s="981"/>
      <c r="K92" s="981"/>
      <c r="L92" s="995">
        <v>5.2</v>
      </c>
      <c r="M92" s="223" t="s">
        <v>377</v>
      </c>
      <c r="N92" s="926" t="s">
        <v>369</v>
      </c>
      <c r="O92" s="996">
        <v>120321</v>
      </c>
      <c r="P92" s="996">
        <v>9228</v>
      </c>
      <c r="Q92" s="996">
        <v>9228</v>
      </c>
      <c r="R92" s="996">
        <v>120321</v>
      </c>
      <c r="S92" s="996">
        <v>9228</v>
      </c>
      <c r="T92" s="996">
        <v>9228</v>
      </c>
      <c r="U92" s="996">
        <v>9228</v>
      </c>
      <c r="V92" s="996">
        <v>9228</v>
      </c>
      <c r="W92" s="996">
        <v>9228</v>
      </c>
      <c r="X92" s="996">
        <v>0</v>
      </c>
      <c r="Y92" s="996">
        <v>0</v>
      </c>
      <c r="Z92" s="996">
        <v>0</v>
      </c>
      <c r="AA92" s="996">
        <v>0</v>
      </c>
      <c r="AB92" s="996">
        <v>0</v>
      </c>
      <c r="AC92" s="996">
        <v>9228</v>
      </c>
      <c r="AD92" s="996">
        <v>9228</v>
      </c>
      <c r="AE92" s="996">
        <v>9228</v>
      </c>
      <c r="AF92" s="996">
        <v>9228</v>
      </c>
      <c r="AG92" s="996">
        <v>9228</v>
      </c>
      <c r="AH92" s="996">
        <v>0</v>
      </c>
      <c r="AI92" s="996">
        <v>0</v>
      </c>
      <c r="AJ92" s="996">
        <v>0</v>
      </c>
      <c r="AK92" s="996">
        <v>0</v>
      </c>
      <c r="AL92" s="996">
        <v>0</v>
      </c>
      <c r="AM92" s="919"/>
    </row>
    <row r="93" spans="1:39">
      <c r="A93" s="963">
        <v>2</v>
      </c>
      <c r="B93" s="981"/>
      <c r="C93" s="981"/>
      <c r="D93" s="981"/>
      <c r="E93" s="981"/>
      <c r="F93" s="981"/>
      <c r="G93" s="981"/>
      <c r="H93" s="981"/>
      <c r="I93" s="981"/>
      <c r="J93" s="981"/>
      <c r="K93" s="981"/>
      <c r="L93" s="995">
        <v>5.3</v>
      </c>
      <c r="M93" s="223" t="s">
        <v>379</v>
      </c>
      <c r="N93" s="926" t="s">
        <v>369</v>
      </c>
      <c r="O93" s="996">
        <v>14350</v>
      </c>
      <c r="P93" s="996">
        <v>9543.5</v>
      </c>
      <c r="Q93" s="996">
        <v>9543.5</v>
      </c>
      <c r="R93" s="996">
        <v>14350</v>
      </c>
      <c r="S93" s="996">
        <v>8680</v>
      </c>
      <c r="T93" s="996">
        <v>8680</v>
      </c>
      <c r="U93" s="996">
        <v>8680</v>
      </c>
      <c r="V93" s="996">
        <v>8680</v>
      </c>
      <c r="W93" s="996">
        <v>8680</v>
      </c>
      <c r="X93" s="996">
        <v>0</v>
      </c>
      <c r="Y93" s="996">
        <v>0</v>
      </c>
      <c r="Z93" s="996">
        <v>0</v>
      </c>
      <c r="AA93" s="996">
        <v>0</v>
      </c>
      <c r="AB93" s="996">
        <v>0</v>
      </c>
      <c r="AC93" s="996">
        <v>8680</v>
      </c>
      <c r="AD93" s="996">
        <v>8680</v>
      </c>
      <c r="AE93" s="996">
        <v>8680</v>
      </c>
      <c r="AF93" s="996">
        <v>8680</v>
      </c>
      <c r="AG93" s="996">
        <v>8680</v>
      </c>
      <c r="AH93" s="996">
        <v>0</v>
      </c>
      <c r="AI93" s="996">
        <v>0</v>
      </c>
      <c r="AJ93" s="996">
        <v>0</v>
      </c>
      <c r="AK93" s="996">
        <v>0</v>
      </c>
      <c r="AL93" s="996">
        <v>0</v>
      </c>
      <c r="AM93" s="919"/>
    </row>
    <row r="94" spans="1:39">
      <c r="A94" s="963">
        <v>2</v>
      </c>
      <c r="B94" s="981"/>
      <c r="C94" s="981"/>
      <c r="D94" s="981"/>
      <c r="E94" s="981"/>
      <c r="F94" s="981"/>
      <c r="G94" s="981"/>
      <c r="H94" s="981"/>
      <c r="I94" s="981"/>
      <c r="J94" s="981"/>
      <c r="K94" s="981"/>
      <c r="L94" s="995">
        <v>5.4</v>
      </c>
      <c r="M94" s="223" t="s">
        <v>381</v>
      </c>
      <c r="N94" s="926" t="s">
        <v>369</v>
      </c>
      <c r="O94" s="996">
        <v>0</v>
      </c>
      <c r="P94" s="996">
        <v>0</v>
      </c>
      <c r="Q94" s="996">
        <v>0</v>
      </c>
      <c r="R94" s="996">
        <v>0</v>
      </c>
      <c r="S94" s="996">
        <v>0</v>
      </c>
      <c r="T94" s="996">
        <v>0</v>
      </c>
      <c r="U94" s="996">
        <v>0</v>
      </c>
      <c r="V94" s="996">
        <v>0</v>
      </c>
      <c r="W94" s="996">
        <v>0</v>
      </c>
      <c r="X94" s="996">
        <v>0</v>
      </c>
      <c r="Y94" s="996">
        <v>0</v>
      </c>
      <c r="Z94" s="996">
        <v>0</v>
      </c>
      <c r="AA94" s="996">
        <v>0</v>
      </c>
      <c r="AB94" s="996">
        <v>0</v>
      </c>
      <c r="AC94" s="996">
        <v>0</v>
      </c>
      <c r="AD94" s="996">
        <v>0</v>
      </c>
      <c r="AE94" s="996">
        <v>0</v>
      </c>
      <c r="AF94" s="996">
        <v>0</v>
      </c>
      <c r="AG94" s="996">
        <v>0</v>
      </c>
      <c r="AH94" s="996">
        <v>0</v>
      </c>
      <c r="AI94" s="996">
        <v>0</v>
      </c>
      <c r="AJ94" s="996">
        <v>0</v>
      </c>
      <c r="AK94" s="996">
        <v>0</v>
      </c>
      <c r="AL94" s="996">
        <v>0</v>
      </c>
      <c r="AM94" s="919"/>
    </row>
    <row r="95" spans="1:39">
      <c r="A95" s="963">
        <v>2</v>
      </c>
      <c r="B95" s="981"/>
      <c r="C95" s="981"/>
      <c r="D95" s="981"/>
      <c r="E95" s="981"/>
      <c r="F95" s="981"/>
      <c r="G95" s="981"/>
      <c r="H95" s="981"/>
      <c r="I95" s="981"/>
      <c r="J95" s="981"/>
      <c r="K95" s="981"/>
      <c r="L95" s="995">
        <v>5.5</v>
      </c>
      <c r="M95" s="223" t="s">
        <v>383</v>
      </c>
      <c r="N95" s="926" t="s">
        <v>369</v>
      </c>
      <c r="O95" s="996">
        <v>0</v>
      </c>
      <c r="P95" s="996">
        <v>0</v>
      </c>
      <c r="Q95" s="996">
        <v>0</v>
      </c>
      <c r="R95" s="996">
        <v>0</v>
      </c>
      <c r="S95" s="996">
        <v>0</v>
      </c>
      <c r="T95" s="996">
        <v>0</v>
      </c>
      <c r="U95" s="996">
        <v>0</v>
      </c>
      <c r="V95" s="996">
        <v>0</v>
      </c>
      <c r="W95" s="996">
        <v>0</v>
      </c>
      <c r="X95" s="996">
        <v>0</v>
      </c>
      <c r="Y95" s="996">
        <v>0</v>
      </c>
      <c r="Z95" s="996">
        <v>0</v>
      </c>
      <c r="AA95" s="996">
        <v>0</v>
      </c>
      <c r="AB95" s="996">
        <v>0</v>
      </c>
      <c r="AC95" s="996">
        <v>0</v>
      </c>
      <c r="AD95" s="996">
        <v>0</v>
      </c>
      <c r="AE95" s="996">
        <v>0</v>
      </c>
      <c r="AF95" s="996">
        <v>0</v>
      </c>
      <c r="AG95" s="996">
        <v>0</v>
      </c>
      <c r="AH95" s="996">
        <v>0</v>
      </c>
      <c r="AI95" s="996">
        <v>0</v>
      </c>
      <c r="AJ95" s="996">
        <v>0</v>
      </c>
      <c r="AK95" s="996">
        <v>0</v>
      </c>
      <c r="AL95" s="996">
        <v>0</v>
      </c>
      <c r="AM95" s="919"/>
    </row>
    <row r="96" spans="1:39" s="95" customFormat="1" ht="22.5">
      <c r="A96" s="963">
        <v>2</v>
      </c>
      <c r="B96" s="992"/>
      <c r="C96" s="992"/>
      <c r="D96" s="992"/>
      <c r="E96" s="992"/>
      <c r="F96" s="992"/>
      <c r="G96" s="992"/>
      <c r="H96" s="992"/>
      <c r="I96" s="992"/>
      <c r="J96" s="992"/>
      <c r="K96" s="992"/>
      <c r="L96" s="993">
        <v>6</v>
      </c>
      <c r="M96" s="219" t="s">
        <v>399</v>
      </c>
      <c r="N96" s="225"/>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919"/>
    </row>
    <row r="97" spans="1:39">
      <c r="A97" s="963">
        <v>2</v>
      </c>
      <c r="B97" s="981"/>
      <c r="C97" s="981"/>
      <c r="D97" s="981"/>
      <c r="E97" s="981"/>
      <c r="F97" s="981"/>
      <c r="G97" s="981"/>
      <c r="H97" s="981"/>
      <c r="I97" s="981"/>
      <c r="J97" s="981"/>
      <c r="K97" s="981"/>
      <c r="L97" s="995">
        <v>6.1</v>
      </c>
      <c r="M97" s="223" t="s">
        <v>376</v>
      </c>
      <c r="N97" s="220" t="s">
        <v>145</v>
      </c>
      <c r="O97" s="996">
        <v>4.9251805523198513</v>
      </c>
      <c r="P97" s="996">
        <v>4.9251805523198513</v>
      </c>
      <c r="Q97" s="996">
        <v>4.9251805523198513</v>
      </c>
      <c r="R97" s="996">
        <v>4.9251805523198513</v>
      </c>
      <c r="S97" s="996">
        <v>4.9251805523198513</v>
      </c>
      <c r="T97" s="996">
        <v>4.9251805523198513</v>
      </c>
      <c r="U97" s="996">
        <v>4.9251805523198513</v>
      </c>
      <c r="V97" s="996">
        <v>4.9251805523198513</v>
      </c>
      <c r="W97" s="996">
        <v>4.9246429275461017</v>
      </c>
      <c r="X97" s="996">
        <v>0</v>
      </c>
      <c r="Y97" s="996">
        <v>0</v>
      </c>
      <c r="Z97" s="996">
        <v>0</v>
      </c>
      <c r="AA97" s="996">
        <v>0</v>
      </c>
      <c r="AB97" s="996">
        <v>0</v>
      </c>
      <c r="AC97" s="996">
        <v>4.9246429275461017</v>
      </c>
      <c r="AD97" s="996">
        <v>4.9246429275461017</v>
      </c>
      <c r="AE97" s="996">
        <v>4.9246429275461017</v>
      </c>
      <c r="AF97" s="996">
        <v>4.9246429275461017</v>
      </c>
      <c r="AG97" s="996">
        <v>4.9246429275461017</v>
      </c>
      <c r="AH97" s="996">
        <v>0</v>
      </c>
      <c r="AI97" s="996">
        <v>0</v>
      </c>
      <c r="AJ97" s="996">
        <v>0</v>
      </c>
      <c r="AK97" s="996">
        <v>0</v>
      </c>
      <c r="AL97" s="996">
        <v>0</v>
      </c>
      <c r="AM97" s="919"/>
    </row>
    <row r="98" spans="1:39">
      <c r="A98" s="963">
        <v>2</v>
      </c>
      <c r="B98" s="981"/>
      <c r="C98" s="981"/>
      <c r="D98" s="981"/>
      <c r="E98" s="981"/>
      <c r="F98" s="981"/>
      <c r="G98" s="981"/>
      <c r="H98" s="981"/>
      <c r="I98" s="981"/>
      <c r="J98" s="981"/>
      <c r="K98" s="981"/>
      <c r="L98" s="995">
        <v>6.2</v>
      </c>
      <c r="M98" s="223" t="s">
        <v>377</v>
      </c>
      <c r="N98" s="220" t="s">
        <v>145</v>
      </c>
      <c r="O98" s="996">
        <v>3.2052592647999929</v>
      </c>
      <c r="P98" s="996">
        <v>3.944516688339835</v>
      </c>
      <c r="Q98" s="996">
        <v>3.944516688339835</v>
      </c>
      <c r="R98" s="996">
        <v>3.2860431678593103</v>
      </c>
      <c r="S98" s="996">
        <v>3.944516688339835</v>
      </c>
      <c r="T98" s="996">
        <v>3.944516688339835</v>
      </c>
      <c r="U98" s="996">
        <v>3.944516688339835</v>
      </c>
      <c r="V98" s="996">
        <v>3.944516688339835</v>
      </c>
      <c r="W98" s="996">
        <v>3.944516688339835</v>
      </c>
      <c r="X98" s="996">
        <v>0</v>
      </c>
      <c r="Y98" s="996">
        <v>0</v>
      </c>
      <c r="Z98" s="996">
        <v>0</v>
      </c>
      <c r="AA98" s="996">
        <v>0</v>
      </c>
      <c r="AB98" s="996">
        <v>0</v>
      </c>
      <c r="AC98" s="996">
        <v>3.944516688339835</v>
      </c>
      <c r="AD98" s="996">
        <v>3.944516688339835</v>
      </c>
      <c r="AE98" s="996">
        <v>3.944516688339835</v>
      </c>
      <c r="AF98" s="996">
        <v>3.944516688339835</v>
      </c>
      <c r="AG98" s="996">
        <v>3.944516688339835</v>
      </c>
      <c r="AH98" s="996">
        <v>0</v>
      </c>
      <c r="AI98" s="996">
        <v>0</v>
      </c>
      <c r="AJ98" s="996">
        <v>0</v>
      </c>
      <c r="AK98" s="996">
        <v>0</v>
      </c>
      <c r="AL98" s="996">
        <v>0</v>
      </c>
      <c r="AM98" s="919"/>
    </row>
    <row r="99" spans="1:39">
      <c r="A99" s="963">
        <v>2</v>
      </c>
      <c r="B99" s="981"/>
      <c r="C99" s="981"/>
      <c r="D99" s="981"/>
      <c r="E99" s="981"/>
      <c r="F99" s="981"/>
      <c r="G99" s="981"/>
      <c r="H99" s="981"/>
      <c r="I99" s="981"/>
      <c r="J99" s="981"/>
      <c r="K99" s="981"/>
      <c r="L99" s="995">
        <v>6.3</v>
      </c>
      <c r="M99" s="223" t="s">
        <v>379</v>
      </c>
      <c r="N99" s="220" t="s">
        <v>145</v>
      </c>
      <c r="O99" s="996">
        <v>7.1358885017421603</v>
      </c>
      <c r="P99" s="996">
        <v>8.3376119872164303</v>
      </c>
      <c r="Q99" s="996">
        <v>8.3376119872164303</v>
      </c>
      <c r="R99" s="996">
        <v>7.8857142857142843</v>
      </c>
      <c r="S99" s="996">
        <v>8.6221198156682028</v>
      </c>
      <c r="T99" s="996">
        <v>8.6221198156682028</v>
      </c>
      <c r="U99" s="996">
        <v>8.6221198156682028</v>
      </c>
      <c r="V99" s="996">
        <v>8.6221198156682028</v>
      </c>
      <c r="W99" s="996">
        <v>8.6221198156682028</v>
      </c>
      <c r="X99" s="996">
        <v>0</v>
      </c>
      <c r="Y99" s="996">
        <v>0</v>
      </c>
      <c r="Z99" s="996">
        <v>0</v>
      </c>
      <c r="AA99" s="996">
        <v>0</v>
      </c>
      <c r="AB99" s="996">
        <v>0</v>
      </c>
      <c r="AC99" s="996">
        <v>8.6221198156682028</v>
      </c>
      <c r="AD99" s="996">
        <v>8.6221198156682028</v>
      </c>
      <c r="AE99" s="996">
        <v>8.6221198156682028</v>
      </c>
      <c r="AF99" s="996">
        <v>8.6221198156682028</v>
      </c>
      <c r="AG99" s="996">
        <v>8.6221198156682028</v>
      </c>
      <c r="AH99" s="996">
        <v>0</v>
      </c>
      <c r="AI99" s="996">
        <v>0</v>
      </c>
      <c r="AJ99" s="996">
        <v>0</v>
      </c>
      <c r="AK99" s="996">
        <v>0</v>
      </c>
      <c r="AL99" s="996">
        <v>0</v>
      </c>
      <c r="AM99" s="919"/>
    </row>
    <row r="100" spans="1:39">
      <c r="A100" s="963">
        <v>2</v>
      </c>
      <c r="B100" s="981"/>
      <c r="C100" s="981"/>
      <c r="D100" s="981"/>
      <c r="E100" s="981"/>
      <c r="F100" s="981"/>
      <c r="G100" s="981"/>
      <c r="H100" s="981"/>
      <c r="I100" s="981"/>
      <c r="J100" s="981"/>
      <c r="K100" s="981"/>
      <c r="L100" s="995">
        <v>6.4</v>
      </c>
      <c r="M100" s="223" t="s">
        <v>381</v>
      </c>
      <c r="N100" s="220" t="s">
        <v>145</v>
      </c>
      <c r="O100" s="996">
        <v>0</v>
      </c>
      <c r="P100" s="996">
        <v>0</v>
      </c>
      <c r="Q100" s="996">
        <v>0</v>
      </c>
      <c r="R100" s="996">
        <v>0</v>
      </c>
      <c r="S100" s="996">
        <v>0</v>
      </c>
      <c r="T100" s="996">
        <v>0</v>
      </c>
      <c r="U100" s="996">
        <v>0</v>
      </c>
      <c r="V100" s="996">
        <v>0</v>
      </c>
      <c r="W100" s="996">
        <v>0</v>
      </c>
      <c r="X100" s="996">
        <v>0</v>
      </c>
      <c r="Y100" s="996">
        <v>0</v>
      </c>
      <c r="Z100" s="996">
        <v>0</v>
      </c>
      <c r="AA100" s="996">
        <v>0</v>
      </c>
      <c r="AB100" s="996">
        <v>0</v>
      </c>
      <c r="AC100" s="996">
        <v>0</v>
      </c>
      <c r="AD100" s="996">
        <v>0</v>
      </c>
      <c r="AE100" s="996">
        <v>0</v>
      </c>
      <c r="AF100" s="996">
        <v>0</v>
      </c>
      <c r="AG100" s="996">
        <v>0</v>
      </c>
      <c r="AH100" s="996">
        <v>0</v>
      </c>
      <c r="AI100" s="996">
        <v>0</v>
      </c>
      <c r="AJ100" s="996">
        <v>0</v>
      </c>
      <c r="AK100" s="996">
        <v>0</v>
      </c>
      <c r="AL100" s="996">
        <v>0</v>
      </c>
      <c r="AM100" s="919"/>
    </row>
    <row r="101" spans="1:39">
      <c r="A101" s="963">
        <v>2</v>
      </c>
      <c r="B101" s="981"/>
      <c r="C101" s="981"/>
      <c r="D101" s="981"/>
      <c r="E101" s="981"/>
      <c r="F101" s="981"/>
      <c r="G101" s="981"/>
      <c r="H101" s="981"/>
      <c r="I101" s="981"/>
      <c r="J101" s="981"/>
      <c r="K101" s="981"/>
      <c r="L101" s="995">
        <v>6.5</v>
      </c>
      <c r="M101" s="223" t="s">
        <v>383</v>
      </c>
      <c r="N101" s="220" t="s">
        <v>145</v>
      </c>
      <c r="O101" s="996">
        <v>0</v>
      </c>
      <c r="P101" s="996">
        <v>0</v>
      </c>
      <c r="Q101" s="996">
        <v>0</v>
      </c>
      <c r="R101" s="996">
        <v>0</v>
      </c>
      <c r="S101" s="996">
        <v>0</v>
      </c>
      <c r="T101" s="996">
        <v>0</v>
      </c>
      <c r="U101" s="996">
        <v>0</v>
      </c>
      <c r="V101" s="996">
        <v>0</v>
      </c>
      <c r="W101" s="996">
        <v>0</v>
      </c>
      <c r="X101" s="996">
        <v>0</v>
      </c>
      <c r="Y101" s="996">
        <v>0</v>
      </c>
      <c r="Z101" s="996">
        <v>0</v>
      </c>
      <c r="AA101" s="996">
        <v>0</v>
      </c>
      <c r="AB101" s="996">
        <v>0</v>
      </c>
      <c r="AC101" s="996">
        <v>0</v>
      </c>
      <c r="AD101" s="996">
        <v>0</v>
      </c>
      <c r="AE101" s="996">
        <v>0</v>
      </c>
      <c r="AF101" s="996">
        <v>0</v>
      </c>
      <c r="AG101" s="996">
        <v>0</v>
      </c>
      <c r="AH101" s="996">
        <v>0</v>
      </c>
      <c r="AI101" s="996">
        <v>0</v>
      </c>
      <c r="AJ101" s="996">
        <v>0</v>
      </c>
      <c r="AK101" s="996">
        <v>0</v>
      </c>
      <c r="AL101" s="996">
        <v>0</v>
      </c>
      <c r="AM101" s="919"/>
    </row>
    <row r="102" spans="1:39" s="95" customFormat="1" ht="176.25" customHeight="1">
      <c r="A102" s="963">
        <v>2</v>
      </c>
      <c r="B102" s="992"/>
      <c r="C102" s="992"/>
      <c r="D102" s="992"/>
      <c r="E102" s="992"/>
      <c r="F102" s="992"/>
      <c r="G102" s="992"/>
      <c r="H102" s="992"/>
      <c r="I102" s="992"/>
      <c r="J102" s="992"/>
      <c r="K102" s="992"/>
      <c r="L102" s="993">
        <v>7</v>
      </c>
      <c r="M102" s="219" t="s">
        <v>403</v>
      </c>
      <c r="N102" s="926" t="s">
        <v>369</v>
      </c>
      <c r="O102" s="994">
        <v>7628.9</v>
      </c>
      <c r="P102" s="994">
        <v>3908</v>
      </c>
      <c r="Q102" s="994">
        <v>3908</v>
      </c>
      <c r="R102" s="994">
        <v>7833.7000000000007</v>
      </c>
      <c r="S102" s="994">
        <v>3860.7000000000003</v>
      </c>
      <c r="T102" s="994">
        <v>3860.7000000000003</v>
      </c>
      <c r="U102" s="994">
        <v>3860.7000000000003</v>
      </c>
      <c r="V102" s="994">
        <v>3860.7000000000003</v>
      </c>
      <c r="W102" s="994">
        <v>3860.4</v>
      </c>
      <c r="X102" s="994">
        <v>0</v>
      </c>
      <c r="Y102" s="994">
        <v>0</v>
      </c>
      <c r="Z102" s="994">
        <v>0</v>
      </c>
      <c r="AA102" s="994">
        <v>0</v>
      </c>
      <c r="AB102" s="994">
        <v>0</v>
      </c>
      <c r="AC102" s="994">
        <v>3860.4</v>
      </c>
      <c r="AD102" s="994">
        <v>3860.4</v>
      </c>
      <c r="AE102" s="994">
        <v>3860.4</v>
      </c>
      <c r="AF102" s="994">
        <v>3860.4</v>
      </c>
      <c r="AG102" s="994">
        <v>3860.4</v>
      </c>
      <c r="AH102" s="994">
        <v>0</v>
      </c>
      <c r="AI102" s="994">
        <v>0</v>
      </c>
      <c r="AJ102" s="994">
        <v>0</v>
      </c>
      <c r="AK102" s="994">
        <v>0</v>
      </c>
      <c r="AL102" s="994">
        <v>0</v>
      </c>
      <c r="AM102" s="919" t="s">
        <v>4192</v>
      </c>
    </row>
    <row r="103" spans="1:39">
      <c r="A103" s="963">
        <v>2</v>
      </c>
      <c r="B103" s="981"/>
      <c r="C103" s="981"/>
      <c r="D103" s="981"/>
      <c r="E103" s="981"/>
      <c r="F103" s="981"/>
      <c r="G103" s="981"/>
      <c r="H103" s="981"/>
      <c r="I103" s="981"/>
      <c r="J103" s="981"/>
      <c r="K103" s="981"/>
      <c r="L103" s="995">
        <v>7.1</v>
      </c>
      <c r="M103" s="223" t="s">
        <v>376</v>
      </c>
      <c r="N103" s="926" t="s">
        <v>369</v>
      </c>
      <c r="O103" s="996">
        <v>2748.3</v>
      </c>
      <c r="P103" s="996">
        <v>2748.3</v>
      </c>
      <c r="Q103" s="996">
        <v>2748.3</v>
      </c>
      <c r="R103" s="996">
        <v>2748.3</v>
      </c>
      <c r="S103" s="996">
        <v>2748.3</v>
      </c>
      <c r="T103" s="996">
        <v>2748.3</v>
      </c>
      <c r="U103" s="996">
        <v>2748.3</v>
      </c>
      <c r="V103" s="996">
        <v>2748.3</v>
      </c>
      <c r="W103" s="996">
        <v>2748</v>
      </c>
      <c r="X103" s="996"/>
      <c r="Y103" s="996"/>
      <c r="Z103" s="996"/>
      <c r="AA103" s="996"/>
      <c r="AB103" s="996"/>
      <c r="AC103" s="996">
        <v>2748</v>
      </c>
      <c r="AD103" s="996">
        <v>2748</v>
      </c>
      <c r="AE103" s="996">
        <v>2748</v>
      </c>
      <c r="AF103" s="996">
        <v>2748</v>
      </c>
      <c r="AG103" s="996">
        <v>2748</v>
      </c>
      <c r="AH103" s="996"/>
      <c r="AI103" s="996"/>
      <c r="AJ103" s="996"/>
      <c r="AK103" s="996"/>
      <c r="AL103" s="996"/>
      <c r="AM103" s="919"/>
    </row>
    <row r="104" spans="1:39">
      <c r="A104" s="963">
        <v>2</v>
      </c>
      <c r="B104" s="981"/>
      <c r="C104" s="981"/>
      <c r="D104" s="981"/>
      <c r="E104" s="981"/>
      <c r="F104" s="981"/>
      <c r="G104" s="981"/>
      <c r="H104" s="981"/>
      <c r="I104" s="981"/>
      <c r="J104" s="981"/>
      <c r="K104" s="981"/>
      <c r="L104" s="995">
        <v>7.2</v>
      </c>
      <c r="M104" s="223" t="s">
        <v>377</v>
      </c>
      <c r="N104" s="926" t="s">
        <v>369</v>
      </c>
      <c r="O104" s="996">
        <v>3856.6</v>
      </c>
      <c r="P104" s="996">
        <v>364</v>
      </c>
      <c r="Q104" s="996">
        <v>364</v>
      </c>
      <c r="R104" s="996">
        <v>3953.8</v>
      </c>
      <c r="S104" s="996">
        <v>364</v>
      </c>
      <c r="T104" s="996">
        <v>364</v>
      </c>
      <c r="U104" s="996">
        <v>364</v>
      </c>
      <c r="V104" s="996">
        <v>364</v>
      </c>
      <c r="W104" s="996">
        <v>364</v>
      </c>
      <c r="X104" s="996"/>
      <c r="Y104" s="996"/>
      <c r="Z104" s="996"/>
      <c r="AA104" s="996"/>
      <c r="AB104" s="996"/>
      <c r="AC104" s="996">
        <v>364</v>
      </c>
      <c r="AD104" s="996">
        <v>364</v>
      </c>
      <c r="AE104" s="996">
        <v>364</v>
      </c>
      <c r="AF104" s="996">
        <v>364</v>
      </c>
      <c r="AG104" s="996">
        <v>364</v>
      </c>
      <c r="AH104" s="996"/>
      <c r="AI104" s="996"/>
      <c r="AJ104" s="996"/>
      <c r="AK104" s="996"/>
      <c r="AL104" s="996"/>
      <c r="AM104" s="919"/>
    </row>
    <row r="105" spans="1:39">
      <c r="A105" s="963">
        <v>2</v>
      </c>
      <c r="B105" s="981"/>
      <c r="C105" s="981"/>
      <c r="D105" s="981"/>
      <c r="E105" s="981"/>
      <c r="F105" s="981"/>
      <c r="G105" s="981"/>
      <c r="H105" s="981"/>
      <c r="I105" s="981"/>
      <c r="J105" s="981"/>
      <c r="K105" s="981"/>
      <c r="L105" s="995">
        <v>7.3</v>
      </c>
      <c r="M105" s="223" t="s">
        <v>379</v>
      </c>
      <c r="N105" s="926" t="s">
        <v>369</v>
      </c>
      <c r="O105" s="996">
        <v>1024</v>
      </c>
      <c r="P105" s="996">
        <v>795.7</v>
      </c>
      <c r="Q105" s="996">
        <v>795.7</v>
      </c>
      <c r="R105" s="996">
        <v>1131.5999999999999</v>
      </c>
      <c r="S105" s="996">
        <v>748.4</v>
      </c>
      <c r="T105" s="996">
        <v>748.4</v>
      </c>
      <c r="U105" s="996">
        <v>748.4</v>
      </c>
      <c r="V105" s="996">
        <v>748.4</v>
      </c>
      <c r="W105" s="996">
        <v>748.4</v>
      </c>
      <c r="X105" s="996"/>
      <c r="Y105" s="996"/>
      <c r="Z105" s="996"/>
      <c r="AA105" s="996"/>
      <c r="AB105" s="996"/>
      <c r="AC105" s="996">
        <v>748.4</v>
      </c>
      <c r="AD105" s="996">
        <v>748.4</v>
      </c>
      <c r="AE105" s="996">
        <v>748.4</v>
      </c>
      <c r="AF105" s="996">
        <v>748.4</v>
      </c>
      <c r="AG105" s="996">
        <v>748.4</v>
      </c>
      <c r="AH105" s="996"/>
      <c r="AI105" s="996"/>
      <c r="AJ105" s="996"/>
      <c r="AK105" s="996"/>
      <c r="AL105" s="996"/>
      <c r="AM105" s="919"/>
    </row>
    <row r="106" spans="1:39">
      <c r="A106" s="963">
        <v>2</v>
      </c>
      <c r="B106" s="981"/>
      <c r="C106" s="981"/>
      <c r="D106" s="981"/>
      <c r="E106" s="981"/>
      <c r="F106" s="981"/>
      <c r="G106" s="981"/>
      <c r="H106" s="981"/>
      <c r="I106" s="981"/>
      <c r="J106" s="981"/>
      <c r="K106" s="981"/>
      <c r="L106" s="995">
        <v>7.4</v>
      </c>
      <c r="M106" s="223" t="s">
        <v>381</v>
      </c>
      <c r="N106" s="926" t="s">
        <v>369</v>
      </c>
      <c r="O106" s="996"/>
      <c r="P106" s="996"/>
      <c r="Q106" s="996"/>
      <c r="R106" s="996"/>
      <c r="S106" s="996"/>
      <c r="T106" s="996"/>
      <c r="U106" s="996"/>
      <c r="V106" s="996"/>
      <c r="W106" s="996"/>
      <c r="X106" s="996"/>
      <c r="Y106" s="996"/>
      <c r="Z106" s="996"/>
      <c r="AA106" s="996"/>
      <c r="AB106" s="996"/>
      <c r="AC106" s="996"/>
      <c r="AD106" s="996"/>
      <c r="AE106" s="996"/>
      <c r="AF106" s="996"/>
      <c r="AG106" s="996"/>
      <c r="AH106" s="996"/>
      <c r="AI106" s="996"/>
      <c r="AJ106" s="996"/>
      <c r="AK106" s="996"/>
      <c r="AL106" s="996"/>
      <c r="AM106" s="919"/>
    </row>
    <row r="107" spans="1:39">
      <c r="A107" s="963">
        <v>2</v>
      </c>
      <c r="B107" s="981"/>
      <c r="C107" s="981"/>
      <c r="D107" s="981"/>
      <c r="E107" s="981"/>
      <c r="F107" s="981"/>
      <c r="G107" s="981"/>
      <c r="H107" s="981"/>
      <c r="I107" s="981"/>
      <c r="J107" s="981"/>
      <c r="K107" s="981"/>
      <c r="L107" s="995">
        <v>7.5</v>
      </c>
      <c r="M107" s="223" t="s">
        <v>383</v>
      </c>
      <c r="N107" s="926" t="s">
        <v>369</v>
      </c>
      <c r="O107" s="996"/>
      <c r="P107" s="996"/>
      <c r="Q107" s="996"/>
      <c r="R107" s="996"/>
      <c r="S107" s="996"/>
      <c r="T107" s="996"/>
      <c r="U107" s="996"/>
      <c r="V107" s="996"/>
      <c r="W107" s="996"/>
      <c r="X107" s="996"/>
      <c r="Y107" s="996"/>
      <c r="Z107" s="996"/>
      <c r="AA107" s="996"/>
      <c r="AB107" s="996"/>
      <c r="AC107" s="996"/>
      <c r="AD107" s="996"/>
      <c r="AE107" s="996"/>
      <c r="AF107" s="996"/>
      <c r="AG107" s="996"/>
      <c r="AH107" s="996"/>
      <c r="AI107" s="996"/>
      <c r="AJ107" s="996"/>
      <c r="AK107" s="996"/>
      <c r="AL107" s="996"/>
      <c r="AM107" s="919"/>
    </row>
    <row r="108" spans="1:39" s="95" customFormat="1">
      <c r="A108" s="963">
        <v>2</v>
      </c>
      <c r="B108" s="992"/>
      <c r="C108" s="992"/>
      <c r="D108" s="992"/>
      <c r="E108" s="992"/>
      <c r="F108" s="992"/>
      <c r="G108" s="992"/>
      <c r="H108" s="992"/>
      <c r="I108" s="992"/>
      <c r="J108" s="992"/>
      <c r="K108" s="992"/>
      <c r="L108" s="993">
        <v>8</v>
      </c>
      <c r="M108" s="219" t="s">
        <v>407</v>
      </c>
      <c r="N108" s="926" t="s">
        <v>369</v>
      </c>
      <c r="O108" s="994">
        <v>0</v>
      </c>
      <c r="P108" s="994">
        <v>0</v>
      </c>
      <c r="Q108" s="994">
        <v>0</v>
      </c>
      <c r="R108" s="994">
        <v>0</v>
      </c>
      <c r="S108" s="994">
        <v>0</v>
      </c>
      <c r="T108" s="994">
        <v>0</v>
      </c>
      <c r="U108" s="994">
        <v>0</v>
      </c>
      <c r="V108" s="994">
        <v>0</v>
      </c>
      <c r="W108" s="994">
        <v>0</v>
      </c>
      <c r="X108" s="994">
        <v>0</v>
      </c>
      <c r="Y108" s="994">
        <v>0</v>
      </c>
      <c r="Z108" s="994">
        <v>0</v>
      </c>
      <c r="AA108" s="994">
        <v>0</v>
      </c>
      <c r="AB108" s="994">
        <v>0</v>
      </c>
      <c r="AC108" s="994">
        <v>0</v>
      </c>
      <c r="AD108" s="994">
        <v>0</v>
      </c>
      <c r="AE108" s="994">
        <v>0</v>
      </c>
      <c r="AF108" s="994">
        <v>0</v>
      </c>
      <c r="AG108" s="994">
        <v>0</v>
      </c>
      <c r="AH108" s="994">
        <v>0</v>
      </c>
      <c r="AI108" s="994">
        <v>0</v>
      </c>
      <c r="AJ108" s="994">
        <v>0</v>
      </c>
      <c r="AK108" s="994">
        <v>0</v>
      </c>
      <c r="AL108" s="994">
        <v>0</v>
      </c>
      <c r="AM108" s="919"/>
    </row>
    <row r="109" spans="1:39">
      <c r="A109" s="963">
        <v>2</v>
      </c>
      <c r="B109" s="981"/>
      <c r="C109" s="981"/>
      <c r="D109" s="981"/>
      <c r="E109" s="981"/>
      <c r="F109" s="981"/>
      <c r="G109" s="981"/>
      <c r="H109" s="981"/>
      <c r="I109" s="981"/>
      <c r="J109" s="981"/>
      <c r="K109" s="981"/>
      <c r="L109" s="995">
        <v>8.1</v>
      </c>
      <c r="M109" s="223" t="s">
        <v>376</v>
      </c>
      <c r="N109" s="926" t="s">
        <v>369</v>
      </c>
      <c r="O109" s="996"/>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996"/>
      <c r="AK109" s="996"/>
      <c r="AL109" s="996"/>
      <c r="AM109" s="919"/>
    </row>
    <row r="110" spans="1:39">
      <c r="A110" s="963">
        <v>2</v>
      </c>
      <c r="B110" s="981"/>
      <c r="C110" s="981"/>
      <c r="D110" s="981"/>
      <c r="E110" s="981"/>
      <c r="F110" s="981"/>
      <c r="G110" s="981"/>
      <c r="H110" s="981"/>
      <c r="I110" s="981"/>
      <c r="J110" s="981"/>
      <c r="K110" s="981"/>
      <c r="L110" s="995">
        <v>8.1999999999999993</v>
      </c>
      <c r="M110" s="223" t="s">
        <v>377</v>
      </c>
      <c r="N110" s="926" t="s">
        <v>369</v>
      </c>
      <c r="O110" s="996"/>
      <c r="P110" s="996"/>
      <c r="Q110" s="996"/>
      <c r="R110" s="996"/>
      <c r="S110" s="996"/>
      <c r="T110" s="996"/>
      <c r="U110" s="996"/>
      <c r="V110" s="996"/>
      <c r="W110" s="996"/>
      <c r="X110" s="996"/>
      <c r="Y110" s="996"/>
      <c r="Z110" s="996"/>
      <c r="AA110" s="996"/>
      <c r="AB110" s="996"/>
      <c r="AC110" s="996"/>
      <c r="AD110" s="996"/>
      <c r="AE110" s="996"/>
      <c r="AF110" s="996"/>
      <c r="AG110" s="996"/>
      <c r="AH110" s="996"/>
      <c r="AI110" s="996"/>
      <c r="AJ110" s="996"/>
      <c r="AK110" s="996"/>
      <c r="AL110" s="996"/>
      <c r="AM110" s="919"/>
    </row>
    <row r="111" spans="1:39">
      <c r="A111" s="963">
        <v>2</v>
      </c>
      <c r="B111" s="981"/>
      <c r="C111" s="981"/>
      <c r="D111" s="981"/>
      <c r="E111" s="981"/>
      <c r="F111" s="981"/>
      <c r="G111" s="981"/>
      <c r="H111" s="981"/>
      <c r="I111" s="981"/>
      <c r="J111" s="981"/>
      <c r="K111" s="981"/>
      <c r="L111" s="995">
        <v>8.3000000000000007</v>
      </c>
      <c r="M111" s="223" t="s">
        <v>379</v>
      </c>
      <c r="N111" s="926" t="s">
        <v>369</v>
      </c>
      <c r="O111" s="996"/>
      <c r="P111" s="996"/>
      <c r="Q111" s="996"/>
      <c r="R111" s="996"/>
      <c r="S111" s="996"/>
      <c r="T111" s="996"/>
      <c r="U111" s="996"/>
      <c r="V111" s="996"/>
      <c r="W111" s="996"/>
      <c r="X111" s="996"/>
      <c r="Y111" s="996"/>
      <c r="Z111" s="996"/>
      <c r="AA111" s="996"/>
      <c r="AB111" s="996"/>
      <c r="AC111" s="996"/>
      <c r="AD111" s="996"/>
      <c r="AE111" s="996"/>
      <c r="AF111" s="996"/>
      <c r="AG111" s="996"/>
      <c r="AH111" s="996"/>
      <c r="AI111" s="996"/>
      <c r="AJ111" s="996"/>
      <c r="AK111" s="996"/>
      <c r="AL111" s="996"/>
      <c r="AM111" s="919"/>
    </row>
    <row r="112" spans="1:39">
      <c r="A112" s="963">
        <v>2</v>
      </c>
      <c r="B112" s="981"/>
      <c r="C112" s="981"/>
      <c r="D112" s="981"/>
      <c r="E112" s="981"/>
      <c r="F112" s="981"/>
      <c r="G112" s="981"/>
      <c r="H112" s="981"/>
      <c r="I112" s="981"/>
      <c r="J112" s="981"/>
      <c r="K112" s="981"/>
      <c r="L112" s="995">
        <v>8.4</v>
      </c>
      <c r="M112" s="223" t="s">
        <v>381</v>
      </c>
      <c r="N112" s="926" t="s">
        <v>369</v>
      </c>
      <c r="O112" s="996"/>
      <c r="P112" s="996"/>
      <c r="Q112" s="996"/>
      <c r="R112" s="996"/>
      <c r="S112" s="996"/>
      <c r="T112" s="996"/>
      <c r="U112" s="996"/>
      <c r="V112" s="996"/>
      <c r="W112" s="996"/>
      <c r="X112" s="996"/>
      <c r="Y112" s="996"/>
      <c r="Z112" s="996"/>
      <c r="AA112" s="996"/>
      <c r="AB112" s="996"/>
      <c r="AC112" s="996"/>
      <c r="AD112" s="996"/>
      <c r="AE112" s="996"/>
      <c r="AF112" s="996"/>
      <c r="AG112" s="996"/>
      <c r="AH112" s="996"/>
      <c r="AI112" s="996"/>
      <c r="AJ112" s="996"/>
      <c r="AK112" s="996"/>
      <c r="AL112" s="996"/>
      <c r="AM112" s="919"/>
    </row>
    <row r="113" spans="1:39">
      <c r="A113" s="963">
        <v>2</v>
      </c>
      <c r="B113" s="981"/>
      <c r="C113" s="981"/>
      <c r="D113" s="981"/>
      <c r="E113" s="981"/>
      <c r="F113" s="981"/>
      <c r="G113" s="981"/>
      <c r="H113" s="981"/>
      <c r="I113" s="981"/>
      <c r="J113" s="981"/>
      <c r="K113" s="981"/>
      <c r="L113" s="995">
        <v>8.5</v>
      </c>
      <c r="M113" s="223" t="s">
        <v>383</v>
      </c>
      <c r="N113" s="926" t="s">
        <v>369</v>
      </c>
      <c r="O113" s="996"/>
      <c r="P113" s="996"/>
      <c r="Q113" s="996"/>
      <c r="R113" s="996"/>
      <c r="S113" s="996"/>
      <c r="T113" s="996"/>
      <c r="U113" s="996"/>
      <c r="V113" s="996"/>
      <c r="W113" s="996"/>
      <c r="X113" s="996"/>
      <c r="Y113" s="996"/>
      <c r="Z113" s="996"/>
      <c r="AA113" s="996"/>
      <c r="AB113" s="996"/>
      <c r="AC113" s="996"/>
      <c r="AD113" s="996"/>
      <c r="AE113" s="996"/>
      <c r="AF113" s="996"/>
      <c r="AG113" s="996"/>
      <c r="AH113" s="996"/>
      <c r="AI113" s="996"/>
      <c r="AJ113" s="996"/>
      <c r="AK113" s="996"/>
      <c r="AL113" s="996"/>
      <c r="AM113" s="919"/>
    </row>
    <row r="114" spans="1:39">
      <c r="A114" s="981"/>
      <c r="B114" s="981"/>
      <c r="C114" s="981"/>
      <c r="D114" s="981"/>
      <c r="E114" s="981"/>
      <c r="F114" s="981"/>
      <c r="G114" s="981"/>
      <c r="H114" s="981"/>
      <c r="I114" s="981"/>
      <c r="J114" s="981"/>
      <c r="K114" s="981"/>
      <c r="L114" s="997"/>
      <c r="M114" s="998"/>
      <c r="N114" s="997"/>
      <c r="O114" s="999"/>
      <c r="P114" s="999"/>
      <c r="Q114" s="999"/>
      <c r="R114" s="999"/>
      <c r="S114" s="999"/>
      <c r="T114" s="999"/>
      <c r="U114" s="999"/>
      <c r="V114" s="999"/>
      <c r="W114" s="999"/>
      <c r="X114" s="999"/>
      <c r="Y114" s="999"/>
      <c r="Z114" s="999"/>
      <c r="AA114" s="999"/>
      <c r="AB114" s="999"/>
      <c r="AC114" s="982"/>
      <c r="AD114" s="982"/>
      <c r="AE114" s="982"/>
      <c r="AF114" s="982"/>
      <c r="AG114" s="982"/>
      <c r="AH114" s="982"/>
      <c r="AI114" s="982"/>
      <c r="AJ114" s="982"/>
      <c r="AK114" s="982"/>
      <c r="AL114" s="982"/>
      <c r="AM114" s="981"/>
    </row>
    <row r="115" spans="1:39" s="88" customFormat="1" ht="15" customHeight="1">
      <c r="A115" s="901"/>
      <c r="B115" s="901"/>
      <c r="C115" s="901"/>
      <c r="D115" s="901"/>
      <c r="E115" s="901"/>
      <c r="F115" s="901"/>
      <c r="G115" s="901"/>
      <c r="H115" s="901"/>
      <c r="I115" s="901"/>
      <c r="J115" s="901"/>
      <c r="K115" s="901"/>
      <c r="L115" s="935" t="s">
        <v>1469</v>
      </c>
      <c r="M115" s="935"/>
      <c r="N115" s="935"/>
      <c r="O115" s="935"/>
      <c r="P115" s="935"/>
      <c r="Q115" s="935"/>
      <c r="R115" s="935"/>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row>
    <row r="116" spans="1:39" s="88" customFormat="1" ht="15" customHeight="1">
      <c r="A116" s="901"/>
      <c r="B116" s="901"/>
      <c r="C116" s="901"/>
      <c r="D116" s="901"/>
      <c r="E116" s="901"/>
      <c r="F116" s="901"/>
      <c r="G116" s="901"/>
      <c r="H116" s="901"/>
      <c r="I116" s="901"/>
      <c r="J116" s="901"/>
      <c r="K116" s="779"/>
      <c r="L116" s="961"/>
      <c r="M116" s="961"/>
      <c r="N116" s="961"/>
      <c r="O116" s="961"/>
      <c r="P116" s="961"/>
      <c r="Q116" s="961"/>
      <c r="R116" s="961"/>
      <c r="S116" s="962"/>
      <c r="T116" s="962"/>
      <c r="U116" s="962"/>
      <c r="V116" s="962"/>
      <c r="W116" s="962"/>
      <c r="X116" s="962"/>
      <c r="Y116" s="962"/>
      <c r="Z116" s="962"/>
      <c r="AA116" s="962"/>
      <c r="AB116" s="962"/>
      <c r="AC116" s="962"/>
      <c r="AD116" s="962"/>
      <c r="AE116" s="962"/>
      <c r="AF116" s="962"/>
      <c r="AG116" s="962"/>
      <c r="AH116" s="962"/>
      <c r="AI116" s="962"/>
      <c r="AJ116" s="962"/>
      <c r="AK116" s="962"/>
      <c r="AL116" s="962"/>
      <c r="AM116" s="962"/>
    </row>
    <row r="117" spans="1:39">
      <c r="A117" s="981"/>
      <c r="B117" s="981"/>
      <c r="C117" s="981"/>
      <c r="D117" s="981"/>
      <c r="E117" s="981"/>
      <c r="F117" s="981"/>
      <c r="G117" s="981"/>
      <c r="H117" s="981"/>
      <c r="I117" s="981"/>
      <c r="J117" s="981"/>
      <c r="K117" s="981"/>
      <c r="L117" s="981"/>
      <c r="M117" s="1000"/>
      <c r="N117" s="982"/>
      <c r="O117" s="982"/>
      <c r="P117" s="982"/>
      <c r="Q117" s="982"/>
      <c r="R117" s="982"/>
      <c r="S117" s="982"/>
      <c r="T117" s="982"/>
      <c r="U117" s="982"/>
      <c r="V117" s="982"/>
      <c r="W117" s="982"/>
      <c r="X117" s="982"/>
      <c r="Y117" s="982"/>
      <c r="Z117" s="982"/>
      <c r="AA117" s="982"/>
      <c r="AB117" s="982"/>
      <c r="AC117" s="982"/>
      <c r="AD117" s="982"/>
      <c r="AE117" s="982"/>
      <c r="AF117" s="982"/>
      <c r="AG117" s="982"/>
      <c r="AH117" s="982"/>
      <c r="AI117" s="982"/>
      <c r="AJ117" s="982"/>
      <c r="AK117" s="982"/>
      <c r="AL117" s="982"/>
      <c r="AM117" s="981"/>
    </row>
    <row r="118" spans="1:39">
      <c r="A118" s="981"/>
      <c r="B118" s="981"/>
      <c r="C118" s="981"/>
      <c r="D118" s="981"/>
      <c r="E118" s="981"/>
      <c r="F118" s="981"/>
      <c r="G118" s="981"/>
      <c r="H118" s="981"/>
      <c r="I118" s="981"/>
      <c r="J118" s="981"/>
      <c r="K118" s="981"/>
      <c r="L118" s="981"/>
      <c r="M118" s="1000"/>
      <c r="N118" s="982"/>
      <c r="O118" s="982"/>
      <c r="P118" s="982"/>
      <c r="Q118" s="982"/>
      <c r="R118" s="982"/>
      <c r="S118" s="982"/>
      <c r="T118" s="982"/>
      <c r="U118" s="982"/>
      <c r="V118" s="982"/>
      <c r="W118" s="982"/>
      <c r="X118" s="982"/>
      <c r="Y118" s="982"/>
      <c r="Z118" s="982"/>
      <c r="AA118" s="982"/>
      <c r="AB118" s="982"/>
      <c r="AC118" s="982"/>
      <c r="AD118" s="982"/>
      <c r="AE118" s="982"/>
      <c r="AF118" s="982"/>
      <c r="AG118" s="982"/>
      <c r="AH118" s="982"/>
      <c r="AI118" s="982"/>
      <c r="AJ118" s="982"/>
      <c r="AK118" s="982"/>
      <c r="AL118" s="982"/>
      <c r="AM118" s="981"/>
    </row>
    <row r="119" spans="1:39">
      <c r="A119" s="981"/>
      <c r="B119" s="981"/>
      <c r="C119" s="981"/>
      <c r="D119" s="981"/>
      <c r="E119" s="981"/>
      <c r="F119" s="981"/>
      <c r="G119" s="981"/>
      <c r="H119" s="981"/>
      <c r="I119" s="981"/>
      <c r="J119" s="981"/>
      <c r="K119" s="981"/>
      <c r="L119" s="981"/>
      <c r="M119" s="1000"/>
      <c r="N119" s="982"/>
      <c r="O119" s="982"/>
      <c r="P119" s="982"/>
      <c r="Q119" s="982"/>
      <c r="R119" s="982"/>
      <c r="S119" s="982"/>
      <c r="T119" s="982"/>
      <c r="U119" s="982"/>
      <c r="V119" s="982"/>
      <c r="W119" s="982"/>
      <c r="X119" s="982"/>
      <c r="Y119" s="982"/>
      <c r="Z119" s="982"/>
      <c r="AA119" s="982"/>
      <c r="AB119" s="982"/>
      <c r="AC119" s="982"/>
      <c r="AD119" s="982"/>
      <c r="AE119" s="982"/>
      <c r="AF119" s="982"/>
      <c r="AG119" s="982"/>
      <c r="AH119" s="982"/>
      <c r="AI119" s="982"/>
      <c r="AJ119" s="982"/>
      <c r="AK119" s="982"/>
      <c r="AL119" s="982"/>
      <c r="AM119" s="981"/>
    </row>
    <row r="120" spans="1:39">
      <c r="A120" s="981"/>
      <c r="B120" s="981"/>
      <c r="C120" s="981"/>
      <c r="D120" s="981"/>
      <c r="E120" s="981"/>
      <c r="F120" s="981"/>
      <c r="G120" s="981"/>
      <c r="H120" s="981"/>
      <c r="I120" s="981"/>
      <c r="J120" s="981"/>
      <c r="K120" s="981"/>
      <c r="L120" s="981"/>
      <c r="M120" s="1001"/>
      <c r="N120" s="982"/>
      <c r="O120" s="982"/>
      <c r="P120" s="982"/>
      <c r="Q120" s="982"/>
      <c r="R120" s="982"/>
      <c r="S120" s="982"/>
      <c r="T120" s="982"/>
      <c r="U120" s="982"/>
      <c r="V120" s="982"/>
      <c r="W120" s="982"/>
      <c r="X120" s="982"/>
      <c r="Y120" s="982"/>
      <c r="Z120" s="982"/>
      <c r="AA120" s="982"/>
      <c r="AB120" s="982"/>
      <c r="AC120" s="982"/>
      <c r="AD120" s="982"/>
      <c r="AE120" s="982"/>
      <c r="AF120" s="982"/>
      <c r="AG120" s="982"/>
      <c r="AH120" s="982"/>
      <c r="AI120" s="982"/>
      <c r="AJ120" s="982"/>
      <c r="AK120" s="982"/>
      <c r="AL120" s="982"/>
      <c r="AM120" s="981"/>
    </row>
    <row r="121" spans="1:39">
      <c r="A121" s="981"/>
      <c r="B121" s="981"/>
      <c r="C121" s="981"/>
      <c r="D121" s="981"/>
      <c r="E121" s="981"/>
      <c r="F121" s="981"/>
      <c r="G121" s="981"/>
      <c r="H121" s="981"/>
      <c r="I121" s="981"/>
      <c r="J121" s="981"/>
      <c r="K121" s="981"/>
      <c r="L121" s="981"/>
      <c r="M121" s="1000"/>
      <c r="N121" s="982"/>
      <c r="O121" s="982"/>
      <c r="P121" s="982"/>
      <c r="Q121" s="982"/>
      <c r="R121" s="982"/>
      <c r="S121" s="982"/>
      <c r="T121" s="982"/>
      <c r="U121" s="982"/>
      <c r="V121" s="982"/>
      <c r="W121" s="982"/>
      <c r="X121" s="982"/>
      <c r="Y121" s="982"/>
      <c r="Z121" s="982"/>
      <c r="AA121" s="982"/>
      <c r="AB121" s="982"/>
      <c r="AC121" s="982"/>
      <c r="AD121" s="982"/>
      <c r="AE121" s="982"/>
      <c r="AF121" s="982"/>
      <c r="AG121" s="982"/>
      <c r="AH121" s="982"/>
      <c r="AI121" s="982"/>
      <c r="AJ121" s="982"/>
      <c r="AK121" s="982"/>
      <c r="AL121" s="982"/>
      <c r="AM121" s="981"/>
    </row>
    <row r="122" spans="1:39">
      <c r="A122" s="981"/>
      <c r="B122" s="981"/>
      <c r="C122" s="981"/>
      <c r="D122" s="981"/>
      <c r="E122" s="981"/>
      <c r="F122" s="981"/>
      <c r="G122" s="981"/>
      <c r="H122" s="981"/>
      <c r="I122" s="981"/>
      <c r="J122" s="981"/>
      <c r="K122" s="981"/>
      <c r="L122" s="981"/>
      <c r="M122" s="981"/>
      <c r="N122" s="982"/>
      <c r="O122" s="982"/>
      <c r="P122" s="982"/>
      <c r="Q122" s="982"/>
      <c r="R122" s="982"/>
      <c r="S122" s="982"/>
      <c r="T122" s="982"/>
      <c r="U122" s="982"/>
      <c r="V122" s="982"/>
      <c r="W122" s="982"/>
      <c r="X122" s="982"/>
      <c r="Y122" s="982"/>
      <c r="Z122" s="982"/>
      <c r="AA122" s="982"/>
      <c r="AB122" s="982"/>
      <c r="AC122" s="982"/>
      <c r="AD122" s="982"/>
      <c r="AE122" s="982"/>
      <c r="AF122" s="982"/>
      <c r="AG122" s="982"/>
      <c r="AH122" s="982"/>
      <c r="AI122" s="982"/>
      <c r="AJ122" s="982"/>
      <c r="AK122" s="982"/>
      <c r="AL122" s="982"/>
      <c r="AM122" s="981"/>
    </row>
    <row r="123" spans="1:39">
      <c r="A123" s="981"/>
      <c r="B123" s="981"/>
      <c r="C123" s="981"/>
      <c r="D123" s="981"/>
      <c r="E123" s="981"/>
      <c r="F123" s="981"/>
      <c r="G123" s="981"/>
      <c r="H123" s="981"/>
      <c r="I123" s="981"/>
      <c r="J123" s="981"/>
      <c r="K123" s="981"/>
      <c r="L123" s="981"/>
      <c r="M123" s="1000"/>
      <c r="N123" s="982"/>
      <c r="O123" s="982"/>
      <c r="P123" s="982"/>
      <c r="Q123" s="982"/>
      <c r="R123" s="982"/>
      <c r="S123" s="982"/>
      <c r="T123" s="982"/>
      <c r="U123" s="982"/>
      <c r="V123" s="982"/>
      <c r="W123" s="982"/>
      <c r="X123" s="982"/>
      <c r="Y123" s="982"/>
      <c r="Z123" s="982"/>
      <c r="AA123" s="982"/>
      <c r="AB123" s="982"/>
      <c r="AC123" s="982"/>
      <c r="AD123" s="982"/>
      <c r="AE123" s="982"/>
      <c r="AF123" s="982"/>
      <c r="AG123" s="982"/>
      <c r="AH123" s="982"/>
      <c r="AI123" s="982"/>
      <c r="AJ123" s="982"/>
      <c r="AK123" s="982"/>
      <c r="AL123" s="982"/>
      <c r="AM123" s="981"/>
    </row>
    <row r="124" spans="1:39">
      <c r="A124" s="981"/>
      <c r="B124" s="981"/>
      <c r="C124" s="981"/>
      <c r="D124" s="981"/>
      <c r="E124" s="981"/>
      <c r="F124" s="981"/>
      <c r="G124" s="981"/>
      <c r="H124" s="981"/>
      <c r="I124" s="981"/>
      <c r="J124" s="981"/>
      <c r="K124" s="981"/>
      <c r="L124" s="981"/>
      <c r="M124" s="1000"/>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1"/>
    </row>
    <row r="125" spans="1:39">
      <c r="A125" s="981"/>
      <c r="B125" s="981"/>
      <c r="C125" s="981"/>
      <c r="D125" s="981"/>
      <c r="E125" s="981"/>
      <c r="F125" s="981"/>
      <c r="G125" s="981"/>
      <c r="H125" s="981"/>
      <c r="I125" s="981"/>
      <c r="J125" s="981"/>
      <c r="K125" s="981"/>
      <c r="L125" s="981"/>
      <c r="M125" s="981"/>
      <c r="N125" s="982"/>
      <c r="O125" s="982"/>
      <c r="P125" s="982"/>
      <c r="Q125" s="982"/>
      <c r="R125" s="982"/>
      <c r="S125" s="982"/>
      <c r="T125" s="982"/>
      <c r="U125" s="982"/>
      <c r="V125" s="982"/>
      <c r="W125" s="982"/>
      <c r="X125" s="982"/>
      <c r="Y125" s="982"/>
      <c r="Z125" s="982"/>
      <c r="AA125" s="982"/>
      <c r="AB125" s="982"/>
      <c r="AC125" s="982"/>
      <c r="AD125" s="982"/>
      <c r="AE125" s="982"/>
      <c r="AF125" s="982"/>
      <c r="AG125" s="982"/>
      <c r="AH125" s="982"/>
      <c r="AI125" s="982"/>
      <c r="AJ125" s="982"/>
      <c r="AK125" s="982"/>
      <c r="AL125" s="982"/>
      <c r="AM125" s="981"/>
    </row>
    <row r="126" spans="1:39">
      <c r="A126" s="981"/>
      <c r="B126" s="981"/>
      <c r="C126" s="981"/>
      <c r="D126" s="981"/>
      <c r="E126" s="981"/>
      <c r="F126" s="981"/>
      <c r="G126" s="981"/>
      <c r="H126" s="981"/>
      <c r="I126" s="981"/>
      <c r="J126" s="981"/>
      <c r="K126" s="981"/>
      <c r="L126" s="981"/>
      <c r="M126" s="981"/>
      <c r="N126" s="982"/>
      <c r="O126" s="982"/>
      <c r="P126" s="982"/>
      <c r="Q126" s="982"/>
      <c r="R126" s="982"/>
      <c r="S126" s="982"/>
      <c r="T126" s="982"/>
      <c r="U126" s="982"/>
      <c r="V126" s="982"/>
      <c r="W126" s="982"/>
      <c r="X126" s="982"/>
      <c r="Y126" s="982"/>
      <c r="Z126" s="982"/>
      <c r="AA126" s="982"/>
      <c r="AB126" s="982"/>
      <c r="AC126" s="982"/>
      <c r="AD126" s="982"/>
      <c r="AE126" s="982"/>
      <c r="AF126" s="982"/>
      <c r="AG126" s="982"/>
      <c r="AH126" s="982"/>
      <c r="AI126" s="982"/>
      <c r="AJ126" s="982"/>
      <c r="AK126" s="982"/>
      <c r="AL126" s="982"/>
      <c r="AM126" s="981"/>
    </row>
    <row r="127" spans="1:39">
      <c r="A127" s="981"/>
      <c r="B127" s="981"/>
      <c r="C127" s="981"/>
      <c r="D127" s="981"/>
      <c r="E127" s="981"/>
      <c r="F127" s="981"/>
      <c r="G127" s="981"/>
      <c r="H127" s="981"/>
      <c r="I127" s="981"/>
      <c r="J127" s="981"/>
      <c r="K127" s="981"/>
      <c r="L127" s="981"/>
      <c r="M127" s="981"/>
      <c r="N127" s="982"/>
      <c r="O127" s="982"/>
      <c r="P127" s="982"/>
      <c r="Q127" s="982"/>
      <c r="R127" s="982"/>
      <c r="S127" s="982"/>
      <c r="T127" s="982"/>
      <c r="U127" s="982"/>
      <c r="V127" s="982"/>
      <c r="W127" s="982"/>
      <c r="X127" s="982"/>
      <c r="Y127" s="982"/>
      <c r="Z127" s="982"/>
      <c r="AA127" s="982"/>
      <c r="AB127" s="982"/>
      <c r="AC127" s="982"/>
      <c r="AD127" s="982"/>
      <c r="AE127" s="982"/>
      <c r="AF127" s="982"/>
      <c r="AG127" s="982"/>
      <c r="AH127" s="982"/>
      <c r="AI127" s="982"/>
      <c r="AJ127" s="982"/>
      <c r="AK127" s="982"/>
      <c r="AL127" s="982"/>
      <c r="AM127" s="981"/>
    </row>
    <row r="128" spans="1:39">
      <c r="A128" s="981"/>
      <c r="B128" s="981"/>
      <c r="C128" s="981"/>
      <c r="D128" s="981"/>
      <c r="E128" s="981"/>
      <c r="F128" s="981"/>
      <c r="G128" s="981"/>
      <c r="H128" s="981"/>
      <c r="I128" s="981"/>
      <c r="J128" s="981"/>
      <c r="K128" s="981"/>
      <c r="L128" s="981"/>
      <c r="M128" s="981"/>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2"/>
      <c r="AK128" s="982"/>
      <c r="AL128" s="982"/>
      <c r="AM128" s="981"/>
    </row>
    <row r="129" spans="1:39">
      <c r="A129" s="981"/>
      <c r="B129" s="981"/>
      <c r="C129" s="981"/>
      <c r="D129" s="981"/>
      <c r="E129" s="981"/>
      <c r="F129" s="981"/>
      <c r="G129" s="981"/>
      <c r="H129" s="981"/>
      <c r="I129" s="981"/>
      <c r="J129" s="981"/>
      <c r="K129" s="981"/>
      <c r="L129" s="981"/>
      <c r="M129" s="1000"/>
      <c r="N129" s="982"/>
      <c r="O129" s="982"/>
      <c r="P129" s="982"/>
      <c r="Q129" s="982"/>
      <c r="R129" s="982"/>
      <c r="S129" s="982"/>
      <c r="T129" s="982"/>
      <c r="U129" s="982"/>
      <c r="V129" s="982"/>
      <c r="W129" s="982"/>
      <c r="X129" s="982"/>
      <c r="Y129" s="982"/>
      <c r="Z129" s="982"/>
      <c r="AA129" s="982"/>
      <c r="AB129" s="982"/>
      <c r="AC129" s="982"/>
      <c r="AD129" s="982"/>
      <c r="AE129" s="982"/>
      <c r="AF129" s="982"/>
      <c r="AG129" s="982"/>
      <c r="AH129" s="982"/>
      <c r="AI129" s="982"/>
      <c r="AJ129" s="982"/>
      <c r="AK129" s="982"/>
      <c r="AL129" s="982"/>
      <c r="AM129" s="981"/>
    </row>
    <row r="130" spans="1:39">
      <c r="A130" s="981"/>
      <c r="B130" s="981"/>
      <c r="C130" s="981"/>
      <c r="D130" s="981"/>
      <c r="E130" s="981"/>
      <c r="F130" s="981"/>
      <c r="G130" s="981"/>
      <c r="H130" s="981"/>
      <c r="I130" s="981"/>
      <c r="J130" s="981"/>
      <c r="K130" s="981"/>
      <c r="L130" s="981"/>
      <c r="M130" s="1000"/>
      <c r="N130" s="982"/>
      <c r="O130" s="982"/>
      <c r="P130" s="982"/>
      <c r="Q130" s="982"/>
      <c r="R130" s="982"/>
      <c r="S130" s="982"/>
      <c r="T130" s="982"/>
      <c r="U130" s="982"/>
      <c r="V130" s="982"/>
      <c r="W130" s="982"/>
      <c r="X130" s="982"/>
      <c r="Y130" s="982"/>
      <c r="Z130" s="982"/>
      <c r="AA130" s="982"/>
      <c r="AB130" s="982"/>
      <c r="AC130" s="982"/>
      <c r="AD130" s="982"/>
      <c r="AE130" s="982"/>
      <c r="AF130" s="982"/>
      <c r="AG130" s="982"/>
      <c r="AH130" s="982"/>
      <c r="AI130" s="982"/>
      <c r="AJ130" s="982"/>
      <c r="AK130" s="982"/>
      <c r="AL130" s="982"/>
      <c r="AM130" s="981"/>
    </row>
    <row r="131" spans="1:39">
      <c r="A131" s="981"/>
      <c r="B131" s="981"/>
      <c r="C131" s="981"/>
      <c r="D131" s="981"/>
      <c r="E131" s="981"/>
      <c r="F131" s="981"/>
      <c r="G131" s="981"/>
      <c r="H131" s="981"/>
      <c r="I131" s="981"/>
      <c r="J131" s="981"/>
      <c r="K131" s="981"/>
      <c r="L131" s="981"/>
      <c r="M131" s="1001"/>
      <c r="N131" s="982"/>
      <c r="O131" s="982"/>
      <c r="P131" s="982"/>
      <c r="Q131" s="982"/>
      <c r="R131" s="982"/>
      <c r="S131" s="982"/>
      <c r="T131" s="982"/>
      <c r="U131" s="982"/>
      <c r="V131" s="982"/>
      <c r="W131" s="982"/>
      <c r="X131" s="982"/>
      <c r="Y131" s="982"/>
      <c r="Z131" s="982"/>
      <c r="AA131" s="982"/>
      <c r="AB131" s="982"/>
      <c r="AC131" s="982"/>
      <c r="AD131" s="982"/>
      <c r="AE131" s="982"/>
      <c r="AF131" s="982"/>
      <c r="AG131" s="982"/>
      <c r="AH131" s="982"/>
      <c r="AI131" s="982"/>
      <c r="AJ131" s="982"/>
      <c r="AK131" s="982"/>
      <c r="AL131" s="982"/>
      <c r="AM131" s="981"/>
    </row>
    <row r="132" spans="1:39">
      <c r="A132" s="981"/>
      <c r="B132" s="981"/>
      <c r="C132" s="981"/>
      <c r="D132" s="981"/>
      <c r="E132" s="981"/>
      <c r="F132" s="981"/>
      <c r="G132" s="981"/>
      <c r="H132" s="981"/>
      <c r="I132" s="981"/>
      <c r="J132" s="981"/>
      <c r="K132" s="981"/>
      <c r="L132" s="981"/>
      <c r="M132" s="1000"/>
      <c r="N132" s="982"/>
      <c r="O132" s="982"/>
      <c r="P132" s="982"/>
      <c r="Q132" s="982"/>
      <c r="R132" s="982"/>
      <c r="S132" s="982"/>
      <c r="T132" s="982"/>
      <c r="U132" s="982"/>
      <c r="V132" s="982"/>
      <c r="W132" s="982"/>
      <c r="X132" s="982"/>
      <c r="Y132" s="982"/>
      <c r="Z132" s="982"/>
      <c r="AA132" s="982"/>
      <c r="AB132" s="982"/>
      <c r="AC132" s="982"/>
      <c r="AD132" s="982"/>
      <c r="AE132" s="982"/>
      <c r="AF132" s="982"/>
      <c r="AG132" s="982"/>
      <c r="AH132" s="982"/>
      <c r="AI132" s="982"/>
      <c r="AJ132" s="982"/>
      <c r="AK132" s="982"/>
      <c r="AL132" s="982"/>
      <c r="AM132" s="981"/>
    </row>
    <row r="133" spans="1:39">
      <c r="A133" s="981"/>
      <c r="B133" s="981"/>
      <c r="C133" s="981"/>
      <c r="D133" s="981"/>
      <c r="E133" s="981"/>
      <c r="F133" s="981"/>
      <c r="G133" s="981"/>
      <c r="H133" s="981"/>
      <c r="I133" s="981"/>
      <c r="J133" s="981"/>
      <c r="K133" s="981"/>
      <c r="L133" s="981"/>
      <c r="M133" s="1000"/>
      <c r="N133" s="982"/>
      <c r="O133" s="982"/>
      <c r="P133" s="982"/>
      <c r="Q133" s="982"/>
      <c r="R133" s="982"/>
      <c r="S133" s="982"/>
      <c r="T133" s="982"/>
      <c r="U133" s="982"/>
      <c r="V133" s="982"/>
      <c r="W133" s="982"/>
      <c r="X133" s="982"/>
      <c r="Y133" s="982"/>
      <c r="Z133" s="982"/>
      <c r="AA133" s="982"/>
      <c r="AB133" s="982"/>
      <c r="AC133" s="982"/>
      <c r="AD133" s="982"/>
      <c r="AE133" s="982"/>
      <c r="AF133" s="982"/>
      <c r="AG133" s="982"/>
      <c r="AH133" s="982"/>
      <c r="AI133" s="982"/>
      <c r="AJ133" s="982"/>
      <c r="AK133" s="982"/>
      <c r="AL133" s="982"/>
      <c r="AM133" s="981"/>
    </row>
    <row r="134" spans="1:39">
      <c r="A134" s="981"/>
      <c r="B134" s="981"/>
      <c r="C134" s="981"/>
      <c r="D134" s="981"/>
      <c r="E134" s="981"/>
      <c r="F134" s="981"/>
      <c r="G134" s="981"/>
      <c r="H134" s="981"/>
      <c r="I134" s="981"/>
      <c r="J134" s="981"/>
      <c r="K134" s="981"/>
      <c r="L134" s="981"/>
      <c r="M134" s="1000"/>
      <c r="N134" s="982"/>
      <c r="O134" s="982"/>
      <c r="P134" s="982"/>
      <c r="Q134" s="982"/>
      <c r="R134" s="982"/>
      <c r="S134" s="982"/>
      <c r="T134" s="982"/>
      <c r="U134" s="982"/>
      <c r="V134" s="982"/>
      <c r="W134" s="982"/>
      <c r="X134" s="982"/>
      <c r="Y134" s="982"/>
      <c r="Z134" s="982"/>
      <c r="AA134" s="982"/>
      <c r="AB134" s="982"/>
      <c r="AC134" s="982"/>
      <c r="AD134" s="982"/>
      <c r="AE134" s="982"/>
      <c r="AF134" s="982"/>
      <c r="AG134" s="982"/>
      <c r="AH134" s="982"/>
      <c r="AI134" s="982"/>
      <c r="AJ134" s="982"/>
      <c r="AK134" s="982"/>
      <c r="AL134" s="982"/>
      <c r="AM134" s="981"/>
    </row>
    <row r="135" spans="1:39">
      <c r="A135" s="981"/>
      <c r="B135" s="981"/>
      <c r="C135" s="981"/>
      <c r="D135" s="981"/>
      <c r="E135" s="981"/>
      <c r="F135" s="981"/>
      <c r="G135" s="981"/>
      <c r="H135" s="981"/>
      <c r="I135" s="981"/>
      <c r="J135" s="981"/>
      <c r="K135" s="981"/>
      <c r="L135" s="981"/>
      <c r="M135" s="1000"/>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2"/>
      <c r="AK135" s="982"/>
      <c r="AL135" s="982"/>
      <c r="AM135" s="981"/>
    </row>
    <row r="136" spans="1:39">
      <c r="A136" s="981"/>
      <c r="B136" s="981"/>
      <c r="C136" s="981"/>
      <c r="D136" s="981"/>
      <c r="E136" s="981"/>
      <c r="F136" s="981"/>
      <c r="G136" s="981"/>
      <c r="H136" s="981"/>
      <c r="I136" s="981"/>
      <c r="J136" s="981"/>
      <c r="K136" s="981"/>
      <c r="L136" s="981"/>
      <c r="M136" s="1000"/>
      <c r="N136" s="982"/>
      <c r="O136" s="982"/>
      <c r="P136" s="982"/>
      <c r="Q136" s="982"/>
      <c r="R136" s="982"/>
      <c r="S136" s="982"/>
      <c r="T136" s="982"/>
      <c r="U136" s="982"/>
      <c r="V136" s="982"/>
      <c r="W136" s="982"/>
      <c r="X136" s="982"/>
      <c r="Y136" s="982"/>
      <c r="Z136" s="982"/>
      <c r="AA136" s="982"/>
      <c r="AB136" s="982"/>
      <c r="AC136" s="982"/>
      <c r="AD136" s="982"/>
      <c r="AE136" s="982"/>
      <c r="AF136" s="982"/>
      <c r="AG136" s="982"/>
      <c r="AH136" s="982"/>
      <c r="AI136" s="982"/>
      <c r="AJ136" s="982"/>
      <c r="AK136" s="982"/>
      <c r="AL136" s="982"/>
      <c r="AM136" s="981"/>
    </row>
  </sheetData>
  <sheetProtection formatColumns="0" formatRows="0" autoFilter="0"/>
  <mergeCells count="7">
    <mergeCell ref="L116:AM116"/>
    <mergeCell ref="L13:AL13"/>
    <mergeCell ref="L14:L15"/>
    <mergeCell ref="M14:M15"/>
    <mergeCell ref="N14:N15"/>
    <mergeCell ref="AM14:AM15"/>
    <mergeCell ref="L115:AM115"/>
  </mergeCells>
  <dataValidations count="2">
    <dataValidation type="textLength" operator="lessThanOrEqual" allowBlank="1" showInputMessage="1" showErrorMessage="1" errorTitle="Ошибка" error="Допускается ввод не более 900 символов!" sqref="AM17:AM64 AM66:AM113">
      <formula1>900</formula1>
    </dataValidation>
    <dataValidation type="decimal" allowBlank="1" showErrorMessage="1" errorTitle="Ошибка" error="Допускается ввод только неотрицательных чисел!" sqref="O48:AL52 O54:AL58 O42:AL46 O36:AL40 O30:AL34 O24:AL28 O18:AL22 O60:AL64 O109:AL113 O103:AL107 O91:AL95 O85:AL89 O79:AL83 O73:AL77 O67:AL71 O97:AL101">
      <formula1>0</formula1>
      <formula2>9.99999999999999E+23</formula2>
    </dataValidation>
  </dataValidations>
  <pageMargins left="0.35433070866141736" right="0.35433070866141736" top="0.39370078740157483" bottom="0.47222222222222221" header="0.31496062992125984" footer="0.31496062992125984"/>
  <pageSetup paperSize="9" fitToWidth="0" fitToHeight="0" orientation="landscape" r:id="rId1"/>
  <headerFooter>
    <oddFooter>&amp;C&amp;A
&amp;P из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8">
    <tabColor rgb="FF002060"/>
    <outlinePr summaryBelow="0" summaryRight="0"/>
    <pageSetUpPr fitToPage="1"/>
  </sheetPr>
  <dimension ref="A1:AM34"/>
  <sheetViews>
    <sheetView showGridLines="0" view="pageBreakPreview" topLeftCell="A11" zoomScale="60" zoomScaleNormal="100" workbookViewId="0">
      <pane xSplit="14" ySplit="5" topLeftCell="O16" activePane="bottomRight" state="frozen"/>
      <selection activeCell="M11" sqref="M11"/>
      <selection pane="topRight" activeCell="M11" sqref="M11"/>
      <selection pane="bottomLeft" activeCell="M11" sqref="M11"/>
      <selection pane="bottomRight" activeCell="U50" sqref="U50"/>
    </sheetView>
  </sheetViews>
  <sheetFormatPr defaultColWidth="9.140625" defaultRowHeight="11.25"/>
  <cols>
    <col min="1" max="10" width="2.5703125" style="96" hidden="1" customWidth="1"/>
    <col min="11" max="11" width="3.7109375" style="96" hidden="1" customWidth="1"/>
    <col min="12" max="12" width="5.85546875" style="96" customWidth="1"/>
    <col min="13" max="13" width="35.7109375" style="96" customWidth="1"/>
    <col min="14" max="14" width="12.7109375" style="96" customWidth="1"/>
    <col min="15" max="15" width="13.7109375" style="97" customWidth="1"/>
    <col min="16" max="17" width="13.7109375" style="96" customWidth="1"/>
    <col min="18" max="18" width="16.5703125" style="96" customWidth="1"/>
    <col min="19" max="23" width="12.7109375" style="96" customWidth="1"/>
    <col min="24" max="28" width="12.7109375" style="96" hidden="1" customWidth="1"/>
    <col min="29" max="33" width="14.5703125" style="96" customWidth="1"/>
    <col min="34" max="38" width="14.5703125" style="96" hidden="1" customWidth="1"/>
    <col min="39" max="39" width="20.7109375" style="96" customWidth="1"/>
    <col min="40" max="16384" width="9.140625" style="96"/>
  </cols>
  <sheetData>
    <row r="1" spans="1:39" hidden="1">
      <c r="A1" s="1002"/>
      <c r="B1" s="1002"/>
      <c r="C1" s="1002"/>
      <c r="D1" s="1002"/>
      <c r="E1" s="1002"/>
      <c r="F1" s="1002"/>
      <c r="G1" s="1002"/>
      <c r="H1" s="1002"/>
      <c r="I1" s="1002"/>
      <c r="J1" s="1002"/>
      <c r="K1" s="1002"/>
      <c r="L1" s="1002"/>
      <c r="M1" s="1002"/>
      <c r="N1" s="1002"/>
      <c r="O1" s="1003"/>
      <c r="P1" s="1002"/>
      <c r="Q1" s="1002"/>
      <c r="R1" s="1002"/>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1002"/>
    </row>
    <row r="2" spans="1:39" hidden="1">
      <c r="A2" s="1002"/>
      <c r="B2" s="1002"/>
      <c r="C2" s="1002"/>
      <c r="D2" s="1002"/>
      <c r="E2" s="1002"/>
      <c r="F2" s="1002"/>
      <c r="G2" s="1002"/>
      <c r="H2" s="1002"/>
      <c r="I2" s="1002"/>
      <c r="J2" s="1002"/>
      <c r="K2" s="1002"/>
      <c r="L2" s="1002"/>
      <c r="M2" s="1002"/>
      <c r="N2" s="1002"/>
      <c r="O2" s="1003"/>
      <c r="P2" s="1002"/>
      <c r="Q2" s="1002"/>
      <c r="R2" s="1002"/>
      <c r="S2" s="901"/>
      <c r="T2" s="901"/>
      <c r="U2" s="901"/>
      <c r="V2" s="901"/>
      <c r="W2" s="901"/>
      <c r="X2" s="901"/>
      <c r="Y2" s="901"/>
      <c r="Z2" s="901"/>
      <c r="AA2" s="901"/>
      <c r="AB2" s="901"/>
      <c r="AC2" s="901"/>
      <c r="AD2" s="901"/>
      <c r="AE2" s="901"/>
      <c r="AF2" s="901"/>
      <c r="AG2" s="901"/>
      <c r="AH2" s="901"/>
      <c r="AI2" s="901"/>
      <c r="AJ2" s="901"/>
      <c r="AK2" s="901"/>
      <c r="AL2" s="901"/>
      <c r="AM2" s="1002"/>
    </row>
    <row r="3" spans="1:39" hidden="1">
      <c r="A3" s="1002"/>
      <c r="B3" s="1002"/>
      <c r="C3" s="1002"/>
      <c r="D3" s="1002"/>
      <c r="E3" s="1002"/>
      <c r="F3" s="1002"/>
      <c r="G3" s="1002"/>
      <c r="H3" s="1002"/>
      <c r="I3" s="1002"/>
      <c r="J3" s="1002"/>
      <c r="K3" s="1002"/>
      <c r="L3" s="1002"/>
      <c r="M3" s="1002"/>
      <c r="N3" s="1002"/>
      <c r="O3" s="1003"/>
      <c r="P3" s="1002"/>
      <c r="Q3" s="1002"/>
      <c r="R3" s="1002"/>
      <c r="S3" s="901"/>
      <c r="T3" s="901"/>
      <c r="U3" s="901"/>
      <c r="V3" s="901"/>
      <c r="W3" s="901"/>
      <c r="X3" s="901"/>
      <c r="Y3" s="901"/>
      <c r="Z3" s="901"/>
      <c r="AA3" s="901"/>
      <c r="AB3" s="901"/>
      <c r="AC3" s="901"/>
      <c r="AD3" s="901"/>
      <c r="AE3" s="901"/>
      <c r="AF3" s="901"/>
      <c r="AG3" s="901"/>
      <c r="AH3" s="901"/>
      <c r="AI3" s="901"/>
      <c r="AJ3" s="901"/>
      <c r="AK3" s="901"/>
      <c r="AL3" s="901"/>
      <c r="AM3" s="1002"/>
    </row>
    <row r="4" spans="1:39" hidden="1">
      <c r="A4" s="1002"/>
      <c r="B4" s="1002"/>
      <c r="C4" s="1002"/>
      <c r="D4" s="1002"/>
      <c r="E4" s="1002"/>
      <c r="F4" s="1002"/>
      <c r="G4" s="1002"/>
      <c r="H4" s="1002"/>
      <c r="I4" s="1002"/>
      <c r="J4" s="1002"/>
      <c r="K4" s="1002"/>
      <c r="L4" s="1002"/>
      <c r="M4" s="1002"/>
      <c r="N4" s="1002"/>
      <c r="O4" s="1003"/>
      <c r="P4" s="1002"/>
      <c r="Q4" s="1002"/>
      <c r="R4" s="1002"/>
      <c r="S4" s="901"/>
      <c r="T4" s="901"/>
      <c r="U4" s="901"/>
      <c r="V4" s="901"/>
      <c r="W4" s="901"/>
      <c r="X4" s="901"/>
      <c r="Y4" s="901"/>
      <c r="Z4" s="901"/>
      <c r="AA4" s="901"/>
      <c r="AB4" s="901"/>
      <c r="AC4" s="901"/>
      <c r="AD4" s="901"/>
      <c r="AE4" s="901"/>
      <c r="AF4" s="901"/>
      <c r="AG4" s="901"/>
      <c r="AH4" s="901"/>
      <c r="AI4" s="901"/>
      <c r="AJ4" s="901"/>
      <c r="AK4" s="901"/>
      <c r="AL4" s="901"/>
      <c r="AM4" s="1002"/>
    </row>
    <row r="5" spans="1:39" hidden="1">
      <c r="A5" s="1002"/>
      <c r="B5" s="1002"/>
      <c r="C5" s="1002"/>
      <c r="D5" s="1002"/>
      <c r="E5" s="1002"/>
      <c r="F5" s="1002"/>
      <c r="G5" s="1002"/>
      <c r="H5" s="1002"/>
      <c r="I5" s="1002"/>
      <c r="J5" s="1002"/>
      <c r="K5" s="1002"/>
      <c r="L5" s="1002"/>
      <c r="M5" s="1002"/>
      <c r="N5" s="1002"/>
      <c r="O5" s="1003"/>
      <c r="P5" s="1002"/>
      <c r="Q5" s="1002"/>
      <c r="R5" s="1002"/>
      <c r="S5" s="901"/>
      <c r="T5" s="901"/>
      <c r="U5" s="901"/>
      <c r="V5" s="901"/>
      <c r="W5" s="901"/>
      <c r="X5" s="901"/>
      <c r="Y5" s="901"/>
      <c r="Z5" s="901"/>
      <c r="AA5" s="901"/>
      <c r="AB5" s="901"/>
      <c r="AC5" s="901"/>
      <c r="AD5" s="901"/>
      <c r="AE5" s="901"/>
      <c r="AF5" s="901"/>
      <c r="AG5" s="901"/>
      <c r="AH5" s="901"/>
      <c r="AI5" s="901"/>
      <c r="AJ5" s="901"/>
      <c r="AK5" s="901"/>
      <c r="AL5" s="901"/>
      <c r="AM5" s="1002"/>
    </row>
    <row r="6" spans="1:39" hidden="1">
      <c r="A6" s="1002"/>
      <c r="B6" s="1002"/>
      <c r="C6" s="1002"/>
      <c r="D6" s="1002"/>
      <c r="E6" s="1002"/>
      <c r="F6" s="1002"/>
      <c r="G6" s="1002"/>
      <c r="H6" s="1002"/>
      <c r="I6" s="1002"/>
      <c r="J6" s="1002"/>
      <c r="K6" s="1002"/>
      <c r="L6" s="1002"/>
      <c r="M6" s="1002"/>
      <c r="N6" s="1002"/>
      <c r="O6" s="1003"/>
      <c r="P6" s="1002"/>
      <c r="Q6" s="1002"/>
      <c r="R6" s="1002"/>
      <c r="S6" s="901"/>
      <c r="T6" s="901"/>
      <c r="U6" s="901"/>
      <c r="V6" s="901"/>
      <c r="W6" s="901"/>
      <c r="X6" s="901"/>
      <c r="Y6" s="901"/>
      <c r="Z6" s="901"/>
      <c r="AA6" s="901"/>
      <c r="AB6" s="901"/>
      <c r="AC6" s="901"/>
      <c r="AD6" s="901"/>
      <c r="AE6" s="901"/>
      <c r="AF6" s="901"/>
      <c r="AG6" s="901"/>
      <c r="AH6" s="901"/>
      <c r="AI6" s="901"/>
      <c r="AJ6" s="901"/>
      <c r="AK6" s="901"/>
      <c r="AL6" s="901"/>
      <c r="AM6" s="1002"/>
    </row>
    <row r="7" spans="1:39" hidden="1">
      <c r="A7" s="1002"/>
      <c r="B7" s="1002"/>
      <c r="C7" s="1002"/>
      <c r="D7" s="1002"/>
      <c r="E7" s="1002"/>
      <c r="F7" s="1002"/>
      <c r="G7" s="1002"/>
      <c r="H7" s="1002"/>
      <c r="I7" s="1002"/>
      <c r="J7" s="1002"/>
      <c r="K7" s="1002"/>
      <c r="L7" s="1002"/>
      <c r="M7" s="1002"/>
      <c r="N7" s="1002"/>
      <c r="O7" s="1003"/>
      <c r="P7" s="1002"/>
      <c r="Q7" s="1002"/>
      <c r="R7" s="1002"/>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1002"/>
    </row>
    <row r="8" spans="1:39" hidden="1">
      <c r="A8" s="1002"/>
      <c r="B8" s="1002"/>
      <c r="C8" s="1002"/>
      <c r="D8" s="1002"/>
      <c r="E8" s="1002"/>
      <c r="F8" s="1002"/>
      <c r="G8" s="1002"/>
      <c r="H8" s="1002"/>
      <c r="I8" s="1002"/>
      <c r="J8" s="1002"/>
      <c r="K8" s="1002"/>
      <c r="L8" s="1002"/>
      <c r="M8" s="1002"/>
      <c r="N8" s="1002"/>
      <c r="O8" s="1003"/>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2"/>
      <c r="AM8" s="1002"/>
    </row>
    <row r="9" spans="1:39" hidden="1">
      <c r="A9" s="1002"/>
      <c r="B9" s="1002"/>
      <c r="C9" s="1002"/>
      <c r="D9" s="1002"/>
      <c r="E9" s="1002"/>
      <c r="F9" s="1002"/>
      <c r="G9" s="1002"/>
      <c r="H9" s="1002"/>
      <c r="I9" s="1002"/>
      <c r="J9" s="1002"/>
      <c r="K9" s="1002"/>
      <c r="L9" s="1002"/>
      <c r="M9" s="1002"/>
      <c r="N9" s="1002"/>
      <c r="O9" s="1003"/>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row>
    <row r="10" spans="1:39" hidden="1">
      <c r="A10" s="1002"/>
      <c r="B10" s="1002"/>
      <c r="C10" s="1002"/>
      <c r="D10" s="1002"/>
      <c r="E10" s="1002"/>
      <c r="F10" s="1002"/>
      <c r="G10" s="1002"/>
      <c r="H10" s="1002"/>
      <c r="I10" s="1002"/>
      <c r="J10" s="1002"/>
      <c r="K10" s="1002"/>
      <c r="L10" s="1002"/>
      <c r="M10" s="1002"/>
      <c r="N10" s="1002"/>
      <c r="O10" s="1003"/>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row>
    <row r="11" spans="1:39" ht="15" hidden="1" customHeight="1">
      <c r="A11" s="1002"/>
      <c r="B11" s="1002"/>
      <c r="C11" s="1002"/>
      <c r="D11" s="1002"/>
      <c r="E11" s="1002"/>
      <c r="F11" s="1002"/>
      <c r="G11" s="1002"/>
      <c r="H11" s="1002"/>
      <c r="I11" s="1002"/>
      <c r="J11" s="1002"/>
      <c r="K11" s="1002"/>
      <c r="L11" s="1002"/>
      <c r="M11" s="1004"/>
      <c r="N11" s="1002"/>
      <c r="O11" s="1003"/>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row>
    <row r="12" spans="1:39" s="82" customFormat="1" ht="20.100000000000001" customHeight="1">
      <c r="A12" s="894"/>
      <c r="B12" s="894"/>
      <c r="C12" s="894"/>
      <c r="D12" s="894"/>
      <c r="E12" s="894"/>
      <c r="F12" s="894"/>
      <c r="G12" s="894"/>
      <c r="H12" s="894"/>
      <c r="I12" s="894"/>
      <c r="J12" s="894"/>
      <c r="K12" s="894"/>
      <c r="L12" s="478" t="s">
        <v>1277</v>
      </c>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row>
    <row r="13" spans="1:39" s="82" customFormat="1" ht="11.25" customHeight="1">
      <c r="A13" s="894"/>
      <c r="B13" s="894"/>
      <c r="C13" s="894"/>
      <c r="D13" s="894"/>
      <c r="E13" s="894"/>
      <c r="F13" s="894"/>
      <c r="G13" s="894"/>
      <c r="H13" s="894"/>
      <c r="I13" s="894"/>
      <c r="J13" s="894"/>
      <c r="K13" s="894"/>
      <c r="L13" s="1005"/>
      <c r="M13" s="894"/>
      <c r="N13" s="894"/>
      <c r="O13" s="1006"/>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row>
    <row r="14" spans="1:39" s="82" customFormat="1" ht="15" customHeight="1">
      <c r="A14" s="894"/>
      <c r="B14" s="894"/>
      <c r="C14" s="894"/>
      <c r="D14" s="894"/>
      <c r="E14" s="894"/>
      <c r="F14" s="894"/>
      <c r="G14" s="894"/>
      <c r="H14" s="894"/>
      <c r="I14" s="894"/>
      <c r="J14" s="894"/>
      <c r="K14" s="894"/>
      <c r="L14" s="935" t="s">
        <v>16</v>
      </c>
      <c r="M14" s="935" t="s">
        <v>121</v>
      </c>
      <c r="N14" s="935" t="s">
        <v>284</v>
      </c>
      <c r="O14" s="906" t="s">
        <v>4295</v>
      </c>
      <c r="P14" s="906" t="s">
        <v>4295</v>
      </c>
      <c r="Q14" s="906" t="s">
        <v>4295</v>
      </c>
      <c r="R14" s="907" t="s">
        <v>4296</v>
      </c>
      <c r="S14" s="908" t="s">
        <v>4297</v>
      </c>
      <c r="T14" s="908" t="s">
        <v>4326</v>
      </c>
      <c r="U14" s="908" t="s">
        <v>4327</v>
      </c>
      <c r="V14" s="908" t="s">
        <v>4328</v>
      </c>
      <c r="W14" s="908" t="s">
        <v>4329</v>
      </c>
      <c r="X14" s="908" t="s">
        <v>4330</v>
      </c>
      <c r="Y14" s="908" t="s">
        <v>4331</v>
      </c>
      <c r="Z14" s="908" t="s">
        <v>4332</v>
      </c>
      <c r="AA14" s="908" t="s">
        <v>4333</v>
      </c>
      <c r="AB14" s="908" t="s">
        <v>4334</v>
      </c>
      <c r="AC14" s="908" t="s">
        <v>4297</v>
      </c>
      <c r="AD14" s="908" t="s">
        <v>4326</v>
      </c>
      <c r="AE14" s="908" t="s">
        <v>4327</v>
      </c>
      <c r="AF14" s="908" t="s">
        <v>4328</v>
      </c>
      <c r="AG14" s="908" t="s">
        <v>4329</v>
      </c>
      <c r="AH14" s="908" t="s">
        <v>4330</v>
      </c>
      <c r="AI14" s="908" t="s">
        <v>4331</v>
      </c>
      <c r="AJ14" s="908" t="s">
        <v>4332</v>
      </c>
      <c r="AK14" s="908" t="s">
        <v>4333</v>
      </c>
      <c r="AL14" s="908" t="s">
        <v>4334</v>
      </c>
      <c r="AM14" s="904" t="s">
        <v>322</v>
      </c>
    </row>
    <row r="15" spans="1:39" s="82" customFormat="1" ht="50.1" customHeight="1">
      <c r="A15" s="894"/>
      <c r="B15" s="894"/>
      <c r="C15" s="894"/>
      <c r="D15" s="894"/>
      <c r="E15" s="894"/>
      <c r="F15" s="894"/>
      <c r="G15" s="894"/>
      <c r="H15" s="894"/>
      <c r="I15" s="894"/>
      <c r="J15" s="894"/>
      <c r="K15" s="894"/>
      <c r="L15" s="935"/>
      <c r="M15" s="935"/>
      <c r="N15" s="935"/>
      <c r="O15" s="908" t="s">
        <v>285</v>
      </c>
      <c r="P15" s="908" t="s">
        <v>323</v>
      </c>
      <c r="Q15" s="908" t="s">
        <v>303</v>
      </c>
      <c r="R15" s="908" t="s">
        <v>285</v>
      </c>
      <c r="S15" s="911" t="s">
        <v>286</v>
      </c>
      <c r="T15" s="911" t="s">
        <v>286</v>
      </c>
      <c r="U15" s="911" t="s">
        <v>286</v>
      </c>
      <c r="V15" s="911" t="s">
        <v>286</v>
      </c>
      <c r="W15" s="911" t="s">
        <v>286</v>
      </c>
      <c r="X15" s="911" t="s">
        <v>286</v>
      </c>
      <c r="Y15" s="911" t="s">
        <v>286</v>
      </c>
      <c r="Z15" s="911" t="s">
        <v>286</v>
      </c>
      <c r="AA15" s="911" t="s">
        <v>286</v>
      </c>
      <c r="AB15" s="911" t="s">
        <v>286</v>
      </c>
      <c r="AC15" s="911" t="s">
        <v>285</v>
      </c>
      <c r="AD15" s="911" t="s">
        <v>285</v>
      </c>
      <c r="AE15" s="911" t="s">
        <v>285</v>
      </c>
      <c r="AF15" s="911" t="s">
        <v>285</v>
      </c>
      <c r="AG15" s="911" t="s">
        <v>285</v>
      </c>
      <c r="AH15" s="911" t="s">
        <v>285</v>
      </c>
      <c r="AI15" s="911" t="s">
        <v>285</v>
      </c>
      <c r="AJ15" s="911" t="s">
        <v>285</v>
      </c>
      <c r="AK15" s="911" t="s">
        <v>285</v>
      </c>
      <c r="AL15" s="911" t="s">
        <v>285</v>
      </c>
      <c r="AM15" s="904"/>
    </row>
    <row r="16" spans="1:39" s="82" customFormat="1">
      <c r="A16" s="912" t="s">
        <v>18</v>
      </c>
      <c r="B16" s="894"/>
      <c r="C16" s="894"/>
      <c r="D16" s="894"/>
      <c r="E16" s="894"/>
      <c r="F16" s="894"/>
      <c r="G16" s="894"/>
      <c r="H16" s="894"/>
      <c r="I16" s="894"/>
      <c r="J16" s="894"/>
      <c r="K16" s="894"/>
      <c r="L16" s="990" t="s">
        <v>4290</v>
      </c>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991"/>
    </row>
    <row r="17" spans="1:39" s="82" customFormat="1" ht="22.5">
      <c r="A17" s="963">
        <v>1</v>
      </c>
      <c r="B17" s="894"/>
      <c r="C17" s="894"/>
      <c r="D17" s="894"/>
      <c r="E17" s="894"/>
      <c r="F17" s="894"/>
      <c r="G17" s="894"/>
      <c r="H17" s="894"/>
      <c r="I17" s="894"/>
      <c r="J17" s="894"/>
      <c r="K17" s="894"/>
      <c r="L17" s="1007" t="s">
        <v>18</v>
      </c>
      <c r="M17" s="229" t="s">
        <v>411</v>
      </c>
      <c r="N17" s="1008" t="s">
        <v>369</v>
      </c>
      <c r="O17" s="1009">
        <v>0</v>
      </c>
      <c r="P17" s="1009">
        <v>0</v>
      </c>
      <c r="Q17" s="1009">
        <v>0</v>
      </c>
      <c r="R17" s="1009">
        <v>0</v>
      </c>
      <c r="S17" s="1009">
        <v>0</v>
      </c>
      <c r="T17" s="1009">
        <v>0</v>
      </c>
      <c r="U17" s="1009">
        <v>0</v>
      </c>
      <c r="V17" s="1009">
        <v>0</v>
      </c>
      <c r="W17" s="1009">
        <v>0</v>
      </c>
      <c r="X17" s="1009">
        <v>0</v>
      </c>
      <c r="Y17" s="1009">
        <v>0</v>
      </c>
      <c r="Z17" s="1009">
        <v>0</v>
      </c>
      <c r="AA17" s="1009">
        <v>0</v>
      </c>
      <c r="AB17" s="1009">
        <v>0</v>
      </c>
      <c r="AC17" s="1009">
        <v>0</v>
      </c>
      <c r="AD17" s="1009">
        <v>0</v>
      </c>
      <c r="AE17" s="1009">
        <v>0</v>
      </c>
      <c r="AF17" s="1009">
        <v>0</v>
      </c>
      <c r="AG17" s="1009">
        <v>0</v>
      </c>
      <c r="AH17" s="1009">
        <v>0</v>
      </c>
      <c r="AI17" s="1009">
        <v>0</v>
      </c>
      <c r="AJ17" s="1009">
        <v>0</v>
      </c>
      <c r="AK17" s="1009">
        <v>0</v>
      </c>
      <c r="AL17" s="1009">
        <v>0</v>
      </c>
      <c r="AM17" s="919"/>
    </row>
    <row r="18" spans="1:39" s="82" customFormat="1">
      <c r="A18" s="963">
        <v>1</v>
      </c>
      <c r="B18" s="894"/>
      <c r="C18" s="894"/>
      <c r="D18" s="894"/>
      <c r="E18" s="894"/>
      <c r="F18" s="894"/>
      <c r="G18" s="894"/>
      <c r="H18" s="894"/>
      <c r="I18" s="894"/>
      <c r="J18" s="894"/>
      <c r="K18" s="894"/>
      <c r="L18" s="1010" t="s">
        <v>165</v>
      </c>
      <c r="M18" s="232" t="s">
        <v>12</v>
      </c>
      <c r="N18" s="926" t="s">
        <v>369</v>
      </c>
      <c r="O18" s="1011">
        <v>0</v>
      </c>
      <c r="P18" s="1011">
        <v>0</v>
      </c>
      <c r="Q18" s="1011">
        <v>0</v>
      </c>
      <c r="R18" s="1011">
        <v>0</v>
      </c>
      <c r="S18" s="1011">
        <v>0</v>
      </c>
      <c r="T18" s="1011">
        <v>0</v>
      </c>
      <c r="U18" s="1011">
        <v>0</v>
      </c>
      <c r="V18" s="1011">
        <v>0</v>
      </c>
      <c r="W18" s="1011">
        <v>0</v>
      </c>
      <c r="X18" s="1011">
        <v>0</v>
      </c>
      <c r="Y18" s="1011">
        <v>0</v>
      </c>
      <c r="Z18" s="1011">
        <v>0</v>
      </c>
      <c r="AA18" s="1011">
        <v>0</v>
      </c>
      <c r="AB18" s="1011">
        <v>0</v>
      </c>
      <c r="AC18" s="1011">
        <v>0</v>
      </c>
      <c r="AD18" s="1011">
        <v>0</v>
      </c>
      <c r="AE18" s="1011">
        <v>0</v>
      </c>
      <c r="AF18" s="1011">
        <v>0</v>
      </c>
      <c r="AG18" s="1011">
        <v>0</v>
      </c>
      <c r="AH18" s="1011">
        <v>0</v>
      </c>
      <c r="AI18" s="1011">
        <v>0</v>
      </c>
      <c r="AJ18" s="1011">
        <v>0</v>
      </c>
      <c r="AK18" s="1011">
        <v>0</v>
      </c>
      <c r="AL18" s="1011">
        <v>0</v>
      </c>
      <c r="AM18" s="919"/>
    </row>
    <row r="19" spans="1:39" s="82" customFormat="1" ht="22.5">
      <c r="A19" s="963">
        <v>1</v>
      </c>
      <c r="B19" s="894"/>
      <c r="C19" s="894"/>
      <c r="D19" s="894"/>
      <c r="E19" s="894"/>
      <c r="F19" s="894"/>
      <c r="G19" s="894"/>
      <c r="H19" s="894"/>
      <c r="I19" s="894"/>
      <c r="J19" s="894"/>
      <c r="K19" s="894"/>
      <c r="L19" s="1010" t="s">
        <v>412</v>
      </c>
      <c r="M19" s="1012" t="s">
        <v>413</v>
      </c>
      <c r="N19" s="926" t="s">
        <v>369</v>
      </c>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919"/>
    </row>
    <row r="20" spans="1:39" s="82" customFormat="1">
      <c r="A20" s="963">
        <v>1</v>
      </c>
      <c r="B20" s="894"/>
      <c r="C20" s="894"/>
      <c r="D20" s="894"/>
      <c r="E20" s="894"/>
      <c r="F20" s="894"/>
      <c r="G20" s="894"/>
      <c r="H20" s="894"/>
      <c r="I20" s="894"/>
      <c r="J20" s="894"/>
      <c r="K20" s="894"/>
      <c r="L20" s="1010" t="s">
        <v>414</v>
      </c>
      <c r="M20" s="1012" t="s">
        <v>415</v>
      </c>
      <c r="N20" s="926" t="s">
        <v>369</v>
      </c>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919"/>
    </row>
    <row r="21" spans="1:39" s="82" customFormat="1">
      <c r="A21" s="963">
        <v>1</v>
      </c>
      <c r="B21" s="894"/>
      <c r="C21" s="894"/>
      <c r="D21" s="894"/>
      <c r="E21" s="894"/>
      <c r="F21" s="894"/>
      <c r="G21" s="894"/>
      <c r="H21" s="894"/>
      <c r="I21" s="894"/>
      <c r="J21" s="894"/>
      <c r="K21" s="894"/>
      <c r="L21" s="1010" t="s">
        <v>166</v>
      </c>
      <c r="M21" s="1013" t="s">
        <v>416</v>
      </c>
      <c r="N21" s="926" t="s">
        <v>369</v>
      </c>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919"/>
    </row>
    <row r="22" spans="1:39" s="82" customFormat="1">
      <c r="A22" s="963">
        <v>1</v>
      </c>
      <c r="B22" s="894"/>
      <c r="C22" s="894"/>
      <c r="D22" s="894"/>
      <c r="E22" s="894"/>
      <c r="F22" s="894"/>
      <c r="G22" s="894"/>
      <c r="H22" s="894"/>
      <c r="I22" s="894"/>
      <c r="J22" s="894"/>
      <c r="K22" s="894"/>
      <c r="L22" s="1010" t="s">
        <v>378</v>
      </c>
      <c r="M22" s="1014" t="s">
        <v>417</v>
      </c>
      <c r="N22" s="926" t="s">
        <v>369</v>
      </c>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919"/>
    </row>
    <row r="23" spans="1:39" s="82" customFormat="1">
      <c r="A23" s="963">
        <v>1</v>
      </c>
      <c r="B23" s="894"/>
      <c r="C23" s="894"/>
      <c r="D23" s="894"/>
      <c r="E23" s="894"/>
      <c r="F23" s="894"/>
      <c r="G23" s="894"/>
      <c r="H23" s="894"/>
      <c r="I23" s="894"/>
      <c r="J23" s="894"/>
      <c r="K23" s="894"/>
      <c r="L23" s="1010" t="s">
        <v>380</v>
      </c>
      <c r="M23" s="1014" t="s">
        <v>418</v>
      </c>
      <c r="N23" s="926" t="s">
        <v>369</v>
      </c>
      <c r="O23" s="1011"/>
      <c r="P23" s="1011"/>
      <c r="Q23" s="1011"/>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919"/>
    </row>
    <row r="24" spans="1:39" s="82" customFormat="1">
      <c r="A24" s="912" t="s">
        <v>102</v>
      </c>
      <c r="B24" s="894"/>
      <c r="C24" s="894"/>
      <c r="D24" s="894"/>
      <c r="E24" s="894"/>
      <c r="F24" s="894"/>
      <c r="G24" s="894"/>
      <c r="H24" s="894"/>
      <c r="I24" s="894"/>
      <c r="J24" s="894"/>
      <c r="K24" s="894"/>
      <c r="L24" s="990" t="s">
        <v>4294</v>
      </c>
      <c r="M24" s="808"/>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991"/>
    </row>
    <row r="25" spans="1:39" s="82" customFormat="1" ht="22.5">
      <c r="A25" s="963">
        <v>2</v>
      </c>
      <c r="B25" s="894"/>
      <c r="C25" s="894"/>
      <c r="D25" s="894"/>
      <c r="E25" s="894"/>
      <c r="F25" s="894"/>
      <c r="G25" s="894"/>
      <c r="H25" s="894"/>
      <c r="I25" s="894"/>
      <c r="J25" s="894"/>
      <c r="K25" s="894"/>
      <c r="L25" s="1007" t="s">
        <v>18</v>
      </c>
      <c r="M25" s="229" t="s">
        <v>411</v>
      </c>
      <c r="N25" s="1008" t="s">
        <v>369</v>
      </c>
      <c r="O25" s="1009">
        <v>0</v>
      </c>
      <c r="P25" s="1009">
        <v>0</v>
      </c>
      <c r="Q25" s="1009">
        <v>0</v>
      </c>
      <c r="R25" s="1009">
        <v>0</v>
      </c>
      <c r="S25" s="1009">
        <v>0</v>
      </c>
      <c r="T25" s="1009">
        <v>0</v>
      </c>
      <c r="U25" s="1009">
        <v>0</v>
      </c>
      <c r="V25" s="1009">
        <v>0</v>
      </c>
      <c r="W25" s="1009">
        <v>0</v>
      </c>
      <c r="X25" s="1009">
        <v>0</v>
      </c>
      <c r="Y25" s="1009">
        <v>0</v>
      </c>
      <c r="Z25" s="1009">
        <v>0</v>
      </c>
      <c r="AA25" s="1009">
        <v>0</v>
      </c>
      <c r="AB25" s="1009">
        <v>0</v>
      </c>
      <c r="AC25" s="1009">
        <v>0</v>
      </c>
      <c r="AD25" s="1009">
        <v>0</v>
      </c>
      <c r="AE25" s="1009">
        <v>0</v>
      </c>
      <c r="AF25" s="1009">
        <v>0</v>
      </c>
      <c r="AG25" s="1009">
        <v>0</v>
      </c>
      <c r="AH25" s="1009">
        <v>0</v>
      </c>
      <c r="AI25" s="1009">
        <v>0</v>
      </c>
      <c r="AJ25" s="1009">
        <v>0</v>
      </c>
      <c r="AK25" s="1009">
        <v>0</v>
      </c>
      <c r="AL25" s="1009">
        <v>0</v>
      </c>
      <c r="AM25" s="919"/>
    </row>
    <row r="26" spans="1:39" s="82" customFormat="1">
      <c r="A26" s="963">
        <v>2</v>
      </c>
      <c r="B26" s="894"/>
      <c r="C26" s="894"/>
      <c r="D26" s="894"/>
      <c r="E26" s="894"/>
      <c r="F26" s="894"/>
      <c r="G26" s="894"/>
      <c r="H26" s="894"/>
      <c r="I26" s="894"/>
      <c r="J26" s="894"/>
      <c r="K26" s="894"/>
      <c r="L26" s="1010" t="s">
        <v>165</v>
      </c>
      <c r="M26" s="232" t="s">
        <v>12</v>
      </c>
      <c r="N26" s="926" t="s">
        <v>369</v>
      </c>
      <c r="O26" s="1011">
        <v>0</v>
      </c>
      <c r="P26" s="1011">
        <v>0</v>
      </c>
      <c r="Q26" s="1011">
        <v>0</v>
      </c>
      <c r="R26" s="1011">
        <v>0</v>
      </c>
      <c r="S26" s="1011">
        <v>0</v>
      </c>
      <c r="T26" s="1011">
        <v>0</v>
      </c>
      <c r="U26" s="1011">
        <v>0</v>
      </c>
      <c r="V26" s="1011">
        <v>0</v>
      </c>
      <c r="W26" s="1011">
        <v>0</v>
      </c>
      <c r="X26" s="1011">
        <v>0</v>
      </c>
      <c r="Y26" s="1011">
        <v>0</v>
      </c>
      <c r="Z26" s="1011">
        <v>0</v>
      </c>
      <c r="AA26" s="1011">
        <v>0</v>
      </c>
      <c r="AB26" s="1011">
        <v>0</v>
      </c>
      <c r="AC26" s="1011">
        <v>0</v>
      </c>
      <c r="AD26" s="1011">
        <v>0</v>
      </c>
      <c r="AE26" s="1011">
        <v>0</v>
      </c>
      <c r="AF26" s="1011">
        <v>0</v>
      </c>
      <c r="AG26" s="1011">
        <v>0</v>
      </c>
      <c r="AH26" s="1011">
        <v>0</v>
      </c>
      <c r="AI26" s="1011">
        <v>0</v>
      </c>
      <c r="AJ26" s="1011">
        <v>0</v>
      </c>
      <c r="AK26" s="1011">
        <v>0</v>
      </c>
      <c r="AL26" s="1011">
        <v>0</v>
      </c>
      <c r="AM26" s="919"/>
    </row>
    <row r="27" spans="1:39" s="82" customFormat="1" ht="22.5">
      <c r="A27" s="963">
        <v>2</v>
      </c>
      <c r="B27" s="894"/>
      <c r="C27" s="894"/>
      <c r="D27" s="894"/>
      <c r="E27" s="894"/>
      <c r="F27" s="894"/>
      <c r="G27" s="894"/>
      <c r="H27" s="894"/>
      <c r="I27" s="894"/>
      <c r="J27" s="894"/>
      <c r="K27" s="894"/>
      <c r="L27" s="1010" t="s">
        <v>412</v>
      </c>
      <c r="M27" s="1012" t="s">
        <v>413</v>
      </c>
      <c r="N27" s="926" t="s">
        <v>369</v>
      </c>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919"/>
    </row>
    <row r="28" spans="1:39" s="82" customFormat="1">
      <c r="A28" s="963">
        <v>2</v>
      </c>
      <c r="B28" s="894"/>
      <c r="C28" s="894"/>
      <c r="D28" s="894"/>
      <c r="E28" s="894"/>
      <c r="F28" s="894"/>
      <c r="G28" s="894"/>
      <c r="H28" s="894"/>
      <c r="I28" s="894"/>
      <c r="J28" s="894"/>
      <c r="K28" s="894"/>
      <c r="L28" s="1010" t="s">
        <v>414</v>
      </c>
      <c r="M28" s="1012" t="s">
        <v>415</v>
      </c>
      <c r="N28" s="926" t="s">
        <v>369</v>
      </c>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919"/>
    </row>
    <row r="29" spans="1:39" s="82" customFormat="1">
      <c r="A29" s="963">
        <v>2</v>
      </c>
      <c r="B29" s="894"/>
      <c r="C29" s="894"/>
      <c r="D29" s="894"/>
      <c r="E29" s="894"/>
      <c r="F29" s="894"/>
      <c r="G29" s="894"/>
      <c r="H29" s="894"/>
      <c r="I29" s="894"/>
      <c r="J29" s="894"/>
      <c r="K29" s="894"/>
      <c r="L29" s="1010" t="s">
        <v>166</v>
      </c>
      <c r="M29" s="1013" t="s">
        <v>416</v>
      </c>
      <c r="N29" s="926" t="s">
        <v>369</v>
      </c>
      <c r="O29" s="1011"/>
      <c r="P29" s="1011"/>
      <c r="Q29" s="1011"/>
      <c r="R29" s="1011"/>
      <c r="S29" s="1011"/>
      <c r="T29" s="1011"/>
      <c r="U29" s="1011"/>
      <c r="V29" s="1011"/>
      <c r="W29" s="1011"/>
      <c r="X29" s="1011"/>
      <c r="Y29" s="1011"/>
      <c r="Z29" s="1011"/>
      <c r="AA29" s="1011"/>
      <c r="AB29" s="1011"/>
      <c r="AC29" s="1011"/>
      <c r="AD29" s="1011"/>
      <c r="AE29" s="1011"/>
      <c r="AF29" s="1011"/>
      <c r="AG29" s="1011"/>
      <c r="AH29" s="1011"/>
      <c r="AI29" s="1011"/>
      <c r="AJ29" s="1011"/>
      <c r="AK29" s="1011"/>
      <c r="AL29" s="1011"/>
      <c r="AM29" s="919"/>
    </row>
    <row r="30" spans="1:39" s="82" customFormat="1">
      <c r="A30" s="963">
        <v>2</v>
      </c>
      <c r="B30" s="894"/>
      <c r="C30" s="894"/>
      <c r="D30" s="894"/>
      <c r="E30" s="894"/>
      <c r="F30" s="894"/>
      <c r="G30" s="894"/>
      <c r="H30" s="894"/>
      <c r="I30" s="894"/>
      <c r="J30" s="894"/>
      <c r="K30" s="894"/>
      <c r="L30" s="1010" t="s">
        <v>378</v>
      </c>
      <c r="M30" s="1014" t="s">
        <v>417</v>
      </c>
      <c r="N30" s="926" t="s">
        <v>369</v>
      </c>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919"/>
    </row>
    <row r="31" spans="1:39" s="82" customFormat="1">
      <c r="A31" s="963">
        <v>2</v>
      </c>
      <c r="B31" s="894"/>
      <c r="C31" s="894"/>
      <c r="D31" s="894"/>
      <c r="E31" s="894"/>
      <c r="F31" s="894"/>
      <c r="G31" s="894"/>
      <c r="H31" s="894"/>
      <c r="I31" s="894"/>
      <c r="J31" s="894"/>
      <c r="K31" s="894"/>
      <c r="L31" s="1010" t="s">
        <v>380</v>
      </c>
      <c r="M31" s="1014" t="s">
        <v>418</v>
      </c>
      <c r="N31" s="926" t="s">
        <v>369</v>
      </c>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1"/>
      <c r="AM31" s="919"/>
    </row>
    <row r="32" spans="1:39">
      <c r="A32" s="1002"/>
      <c r="B32" s="1002"/>
      <c r="C32" s="1002"/>
      <c r="D32" s="1002"/>
      <c r="E32" s="1002"/>
      <c r="F32" s="1002"/>
      <c r="G32" s="1002"/>
      <c r="H32" s="1002"/>
      <c r="I32" s="1002"/>
      <c r="J32" s="1002"/>
      <c r="K32" s="1002"/>
      <c r="L32" s="1002"/>
      <c r="M32" s="1002"/>
      <c r="N32" s="1002"/>
      <c r="O32" s="1003"/>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c r="AK32" s="1002"/>
      <c r="AL32" s="1002"/>
      <c r="AM32" s="1002"/>
    </row>
    <row r="33" spans="1:39" s="88" customFormat="1" ht="15" customHeight="1">
      <c r="A33" s="901"/>
      <c r="B33" s="901"/>
      <c r="C33" s="901"/>
      <c r="D33" s="901"/>
      <c r="E33" s="901"/>
      <c r="F33" s="901"/>
      <c r="G33" s="901"/>
      <c r="H33" s="901"/>
      <c r="I33" s="901"/>
      <c r="J33" s="901"/>
      <c r="K33" s="901"/>
      <c r="L33" s="935" t="s">
        <v>1469</v>
      </c>
      <c r="M33" s="935"/>
      <c r="N33" s="935"/>
      <c r="O33" s="935"/>
      <c r="P33" s="935"/>
      <c r="Q33" s="935"/>
      <c r="R33" s="935"/>
      <c r="S33" s="960"/>
      <c r="T33" s="960"/>
      <c r="U33" s="960"/>
      <c r="V33" s="960"/>
      <c r="W33" s="960"/>
      <c r="X33" s="960"/>
      <c r="Y33" s="960"/>
      <c r="Z33" s="960"/>
      <c r="AA33" s="960"/>
      <c r="AB33" s="960"/>
      <c r="AC33" s="960"/>
      <c r="AD33" s="960"/>
      <c r="AE33" s="960"/>
      <c r="AF33" s="960"/>
      <c r="AG33" s="960"/>
      <c r="AH33" s="960"/>
      <c r="AI33" s="960"/>
      <c r="AJ33" s="960"/>
      <c r="AK33" s="960"/>
      <c r="AL33" s="960"/>
      <c r="AM33" s="960"/>
    </row>
    <row r="34" spans="1:39" s="88" customFormat="1" ht="15" customHeight="1">
      <c r="A34" s="901"/>
      <c r="B34" s="901"/>
      <c r="C34" s="901"/>
      <c r="D34" s="901"/>
      <c r="E34" s="901"/>
      <c r="F34" s="901"/>
      <c r="G34" s="901"/>
      <c r="H34" s="901"/>
      <c r="I34" s="901"/>
      <c r="J34" s="901"/>
      <c r="K34" s="779"/>
      <c r="L34" s="961"/>
      <c r="M34" s="961"/>
      <c r="N34" s="961"/>
      <c r="O34" s="961"/>
      <c r="P34" s="961"/>
      <c r="Q34" s="961"/>
      <c r="R34" s="961"/>
      <c r="S34" s="962"/>
      <c r="T34" s="962"/>
      <c r="U34" s="962"/>
      <c r="V34" s="962"/>
      <c r="W34" s="962"/>
      <c r="X34" s="962"/>
      <c r="Y34" s="962"/>
      <c r="Z34" s="962"/>
      <c r="AA34" s="962"/>
      <c r="AB34" s="962"/>
      <c r="AC34" s="962"/>
      <c r="AD34" s="962"/>
      <c r="AE34" s="962"/>
      <c r="AF34" s="962"/>
      <c r="AG34" s="962"/>
      <c r="AH34" s="962"/>
      <c r="AI34" s="962"/>
      <c r="AJ34" s="962"/>
      <c r="AK34" s="962"/>
      <c r="AL34" s="962"/>
      <c r="AM34" s="962"/>
    </row>
  </sheetData>
  <sheetProtection formatColumns="0" formatRows="0" autoFilter="0"/>
  <mergeCells count="6">
    <mergeCell ref="L33:AM33"/>
    <mergeCell ref="L34:AM34"/>
    <mergeCell ref="AM14:AM15"/>
    <mergeCell ref="L14:L15"/>
    <mergeCell ref="M14:M15"/>
    <mergeCell ref="N14:N15"/>
  </mergeCells>
  <dataValidations count="2">
    <dataValidation type="textLength" operator="lessThanOrEqual" allowBlank="1" showInputMessage="1" showErrorMessage="1" errorTitle="Ошибка" error="Допускается ввод не более 900 символов!" sqref="AM17:AM23 AM25:AM31">
      <formula1>900</formula1>
    </dataValidation>
    <dataValidation type="decimal" allowBlank="1" showErrorMessage="1" errorTitle="Ошибка" error="Допускается ввод только неотрицательных чисел!" sqref="O19:AL23 O27:AL31">
      <formula1>0</formula1>
      <formula2>9.99999999999999E+23</formula2>
    </dataValidation>
  </dataValidations>
  <pageMargins left="0.35433070866141736" right="0.35433070866141736" top="0.39370078740157483" bottom="0.47222222222222221" header="0.31496062992125984" footer="0.31496062992125984"/>
  <pageSetup paperSize="8" fitToWidth="0" fitToHeight="0" orientation="landscape" r:id="rId1"/>
  <headerFooter>
    <oddFooter>&amp;C&amp;A
&amp;P из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tabColor rgb="FF002060"/>
    <outlinePr summaryBelow="0" summaryRight="0"/>
    <pageSetUpPr fitToPage="1"/>
  </sheetPr>
  <dimension ref="A1:AM70"/>
  <sheetViews>
    <sheetView showGridLines="0" view="pageBreakPreview" zoomScale="60" zoomScaleNormal="100" workbookViewId="0">
      <pane xSplit="14" ySplit="15" topLeftCell="Q16" activePane="bottomRight" state="frozen"/>
      <selection activeCell="M11" sqref="M11"/>
      <selection pane="topRight" activeCell="M11" sqref="M11"/>
      <selection pane="bottomLeft" activeCell="M11" sqref="M11"/>
      <selection pane="bottomRight" activeCell="AC16" sqref="AC16"/>
    </sheetView>
  </sheetViews>
  <sheetFormatPr defaultColWidth="8.7109375" defaultRowHeight="10.5"/>
  <cols>
    <col min="1" max="10" width="2.28515625" style="98" hidden="1" customWidth="1"/>
    <col min="11" max="11" width="3.7109375" style="98" hidden="1" customWidth="1"/>
    <col min="12" max="12" width="7.140625" style="98" customWidth="1"/>
    <col min="13" max="13" width="44.140625" style="98" customWidth="1"/>
    <col min="14" max="14" width="12.7109375" style="98" customWidth="1"/>
    <col min="15" max="23" width="13.28515625" style="98" customWidth="1"/>
    <col min="24" max="28" width="13.28515625" style="98" hidden="1" customWidth="1"/>
    <col min="29" max="33" width="13.28515625" style="98" customWidth="1"/>
    <col min="34" max="38" width="13.28515625" style="98" hidden="1" customWidth="1"/>
    <col min="39" max="39" width="32.5703125" style="98" customWidth="1"/>
    <col min="40" max="214" width="8.7109375" style="98"/>
    <col min="215" max="215" width="3.140625" style="98" customWidth="1"/>
    <col min="216" max="216" width="24.85546875" style="98" customWidth="1"/>
    <col min="217" max="217" width="11.7109375" style="98" bestFit="1" customWidth="1"/>
    <col min="218" max="218" width="14.140625" style="98" customWidth="1"/>
    <col min="219" max="219" width="10.28515625" style="98" customWidth="1"/>
    <col min="220" max="220" width="9.85546875" style="98" customWidth="1"/>
    <col min="221" max="221" width="10.28515625" style="98" customWidth="1"/>
    <col min="222" max="222" width="9" style="98" customWidth="1"/>
    <col min="223" max="225" width="8.7109375" style="98" customWidth="1"/>
    <col min="226" max="226" width="8" style="98" customWidth="1"/>
    <col min="227" max="227" width="8.140625" style="98" customWidth="1"/>
    <col min="228" max="228" width="9.28515625" style="98" customWidth="1"/>
    <col min="229" max="229" width="8.5703125" style="98" customWidth="1"/>
    <col min="230" max="230" width="8.7109375" style="98" customWidth="1"/>
    <col min="231" max="231" width="14.140625" style="98" customWidth="1"/>
    <col min="232" max="232" width="12.85546875" style="98" customWidth="1"/>
    <col min="233" max="233" width="10.140625" style="98" customWidth="1"/>
    <col min="234" max="234" width="14" style="98" customWidth="1"/>
    <col min="235" max="254" width="2.28515625" style="98" customWidth="1"/>
    <col min="255" max="470" width="8.7109375" style="98"/>
    <col min="471" max="471" width="3.140625" style="98" customWidth="1"/>
    <col min="472" max="472" width="24.85546875" style="98" customWidth="1"/>
    <col min="473" max="473" width="11.7109375" style="98" bestFit="1" customWidth="1"/>
    <col min="474" max="474" width="14.140625" style="98" customWidth="1"/>
    <col min="475" max="475" width="10.28515625" style="98" customWidth="1"/>
    <col min="476" max="476" width="9.85546875" style="98" customWidth="1"/>
    <col min="477" max="477" width="10.28515625" style="98" customWidth="1"/>
    <col min="478" max="478" width="9" style="98" customWidth="1"/>
    <col min="479" max="481" width="8.7109375" style="98" customWidth="1"/>
    <col min="482" max="482" width="8" style="98" customWidth="1"/>
    <col min="483" max="483" width="8.140625" style="98" customWidth="1"/>
    <col min="484" max="484" width="9.28515625" style="98" customWidth="1"/>
    <col min="485" max="485" width="8.5703125" style="98" customWidth="1"/>
    <col min="486" max="486" width="8.7109375" style="98" customWidth="1"/>
    <col min="487" max="487" width="14.140625" style="98" customWidth="1"/>
    <col min="488" max="488" width="12.85546875" style="98" customWidth="1"/>
    <col min="489" max="489" width="10.140625" style="98" customWidth="1"/>
    <col min="490" max="490" width="14" style="98" customWidth="1"/>
    <col min="491" max="510" width="2.28515625" style="98" customWidth="1"/>
    <col min="511" max="726" width="8.7109375" style="98"/>
    <col min="727" max="727" width="3.140625" style="98" customWidth="1"/>
    <col min="728" max="728" width="24.85546875" style="98" customWidth="1"/>
    <col min="729" max="729" width="11.7109375" style="98" bestFit="1" customWidth="1"/>
    <col min="730" max="730" width="14.140625" style="98" customWidth="1"/>
    <col min="731" max="731" width="10.28515625" style="98" customWidth="1"/>
    <col min="732" max="732" width="9.85546875" style="98" customWidth="1"/>
    <col min="733" max="733" width="10.28515625" style="98" customWidth="1"/>
    <col min="734" max="734" width="9" style="98" customWidth="1"/>
    <col min="735" max="737" width="8.7109375" style="98" customWidth="1"/>
    <col min="738" max="738" width="8" style="98" customWidth="1"/>
    <col min="739" max="739" width="8.140625" style="98" customWidth="1"/>
    <col min="740" max="740" width="9.28515625" style="98" customWidth="1"/>
    <col min="741" max="741" width="8.5703125" style="98" customWidth="1"/>
    <col min="742" max="742" width="8.7109375" style="98" customWidth="1"/>
    <col min="743" max="743" width="14.140625" style="98" customWidth="1"/>
    <col min="744" max="744" width="12.85546875" style="98" customWidth="1"/>
    <col min="745" max="745" width="10.140625" style="98" customWidth="1"/>
    <col min="746" max="746" width="14" style="98" customWidth="1"/>
    <col min="747" max="766" width="2.28515625" style="98" customWidth="1"/>
    <col min="767" max="982" width="8.7109375" style="98"/>
    <col min="983" max="983" width="3.140625" style="98" customWidth="1"/>
    <col min="984" max="984" width="24.85546875" style="98" customWidth="1"/>
    <col min="985" max="985" width="11.7109375" style="98" bestFit="1" customWidth="1"/>
    <col min="986" max="986" width="14.140625" style="98" customWidth="1"/>
    <col min="987" max="987" width="10.28515625" style="98" customWidth="1"/>
    <col min="988" max="988" width="9.85546875" style="98" customWidth="1"/>
    <col min="989" max="989" width="10.28515625" style="98" customWidth="1"/>
    <col min="990" max="990" width="9" style="98" customWidth="1"/>
    <col min="991" max="993" width="8.7109375" style="98" customWidth="1"/>
    <col min="994" max="994" width="8" style="98" customWidth="1"/>
    <col min="995" max="995" width="8.140625" style="98" customWidth="1"/>
    <col min="996" max="996" width="9.28515625" style="98" customWidth="1"/>
    <col min="997" max="997" width="8.5703125" style="98" customWidth="1"/>
    <col min="998" max="998" width="8.7109375" style="98" customWidth="1"/>
    <col min="999" max="999" width="14.140625" style="98" customWidth="1"/>
    <col min="1000" max="1000" width="12.85546875" style="98" customWidth="1"/>
    <col min="1001" max="1001" width="10.140625" style="98" customWidth="1"/>
    <col min="1002" max="1002" width="14" style="98" customWidth="1"/>
    <col min="1003" max="1022" width="2.28515625" style="98" customWidth="1"/>
    <col min="1023" max="1238" width="8.7109375" style="98"/>
    <col min="1239" max="1239" width="3.140625" style="98" customWidth="1"/>
    <col min="1240" max="1240" width="24.85546875" style="98" customWidth="1"/>
    <col min="1241" max="1241" width="11.7109375" style="98" bestFit="1" customWidth="1"/>
    <col min="1242" max="1242" width="14.140625" style="98" customWidth="1"/>
    <col min="1243" max="1243" width="10.28515625" style="98" customWidth="1"/>
    <col min="1244" max="1244" width="9.85546875" style="98" customWidth="1"/>
    <col min="1245" max="1245" width="10.28515625" style="98" customWidth="1"/>
    <col min="1246" max="1246" width="9" style="98" customWidth="1"/>
    <col min="1247" max="1249" width="8.7109375" style="98" customWidth="1"/>
    <col min="1250" max="1250" width="8" style="98" customWidth="1"/>
    <col min="1251" max="1251" width="8.140625" style="98" customWidth="1"/>
    <col min="1252" max="1252" width="9.28515625" style="98" customWidth="1"/>
    <col min="1253" max="1253" width="8.5703125" style="98" customWidth="1"/>
    <col min="1254" max="1254" width="8.7109375" style="98" customWidth="1"/>
    <col min="1255" max="1255" width="14.140625" style="98" customWidth="1"/>
    <col min="1256" max="1256" width="12.85546875" style="98" customWidth="1"/>
    <col min="1257" max="1257" width="10.140625" style="98" customWidth="1"/>
    <col min="1258" max="1258" width="14" style="98" customWidth="1"/>
    <col min="1259" max="1278" width="2.28515625" style="98" customWidth="1"/>
    <col min="1279" max="1494" width="8.7109375" style="98"/>
    <col min="1495" max="1495" width="3.140625" style="98" customWidth="1"/>
    <col min="1496" max="1496" width="24.85546875" style="98" customWidth="1"/>
    <col min="1497" max="1497" width="11.7109375" style="98" bestFit="1" customWidth="1"/>
    <col min="1498" max="1498" width="14.140625" style="98" customWidth="1"/>
    <col min="1499" max="1499" width="10.28515625" style="98" customWidth="1"/>
    <col min="1500" max="1500" width="9.85546875" style="98" customWidth="1"/>
    <col min="1501" max="1501" width="10.28515625" style="98" customWidth="1"/>
    <col min="1502" max="1502" width="9" style="98" customWidth="1"/>
    <col min="1503" max="1505" width="8.7109375" style="98" customWidth="1"/>
    <col min="1506" max="1506" width="8" style="98" customWidth="1"/>
    <col min="1507" max="1507" width="8.140625" style="98" customWidth="1"/>
    <col min="1508" max="1508" width="9.28515625" style="98" customWidth="1"/>
    <col min="1509" max="1509" width="8.5703125" style="98" customWidth="1"/>
    <col min="1510" max="1510" width="8.7109375" style="98" customWidth="1"/>
    <col min="1511" max="1511" width="14.140625" style="98" customWidth="1"/>
    <col min="1512" max="1512" width="12.85546875" style="98" customWidth="1"/>
    <col min="1513" max="1513" width="10.140625" style="98" customWidth="1"/>
    <col min="1514" max="1514" width="14" style="98" customWidth="1"/>
    <col min="1515" max="1534" width="2.28515625" style="98" customWidth="1"/>
    <col min="1535" max="1750" width="8.7109375" style="98"/>
    <col min="1751" max="1751" width="3.140625" style="98" customWidth="1"/>
    <col min="1752" max="1752" width="24.85546875" style="98" customWidth="1"/>
    <col min="1753" max="1753" width="11.7109375" style="98" bestFit="1" customWidth="1"/>
    <col min="1754" max="1754" width="14.140625" style="98" customWidth="1"/>
    <col min="1755" max="1755" width="10.28515625" style="98" customWidth="1"/>
    <col min="1756" max="1756" width="9.85546875" style="98" customWidth="1"/>
    <col min="1757" max="1757" width="10.28515625" style="98" customWidth="1"/>
    <col min="1758" max="1758" width="9" style="98" customWidth="1"/>
    <col min="1759" max="1761" width="8.7109375" style="98" customWidth="1"/>
    <col min="1762" max="1762" width="8" style="98" customWidth="1"/>
    <col min="1763" max="1763" width="8.140625" style="98" customWidth="1"/>
    <col min="1764" max="1764" width="9.28515625" style="98" customWidth="1"/>
    <col min="1765" max="1765" width="8.5703125" style="98" customWidth="1"/>
    <col min="1766" max="1766" width="8.7109375" style="98" customWidth="1"/>
    <col min="1767" max="1767" width="14.140625" style="98" customWidth="1"/>
    <col min="1768" max="1768" width="12.85546875" style="98" customWidth="1"/>
    <col min="1769" max="1769" width="10.140625" style="98" customWidth="1"/>
    <col min="1770" max="1770" width="14" style="98" customWidth="1"/>
    <col min="1771" max="1790" width="2.28515625" style="98" customWidth="1"/>
    <col min="1791" max="2006" width="8.7109375" style="98"/>
    <col min="2007" max="2007" width="3.140625" style="98" customWidth="1"/>
    <col min="2008" max="2008" width="24.85546875" style="98" customWidth="1"/>
    <col min="2009" max="2009" width="11.7109375" style="98" bestFit="1" customWidth="1"/>
    <col min="2010" max="2010" width="14.140625" style="98" customWidth="1"/>
    <col min="2011" max="2011" width="10.28515625" style="98" customWidth="1"/>
    <col min="2012" max="2012" width="9.85546875" style="98" customWidth="1"/>
    <col min="2013" max="2013" width="10.28515625" style="98" customWidth="1"/>
    <col min="2014" max="2014" width="9" style="98" customWidth="1"/>
    <col min="2015" max="2017" width="8.7109375" style="98" customWidth="1"/>
    <col min="2018" max="2018" width="8" style="98" customWidth="1"/>
    <col min="2019" max="2019" width="8.140625" style="98" customWidth="1"/>
    <col min="2020" max="2020" width="9.28515625" style="98" customWidth="1"/>
    <col min="2021" max="2021" width="8.5703125" style="98" customWidth="1"/>
    <col min="2022" max="2022" width="8.7109375" style="98" customWidth="1"/>
    <col min="2023" max="2023" width="14.140625" style="98" customWidth="1"/>
    <col min="2024" max="2024" width="12.85546875" style="98" customWidth="1"/>
    <col min="2025" max="2025" width="10.140625" style="98" customWidth="1"/>
    <col min="2026" max="2026" width="14" style="98" customWidth="1"/>
    <col min="2027" max="2046" width="2.28515625" style="98" customWidth="1"/>
    <col min="2047" max="2262" width="8.7109375" style="98"/>
    <col min="2263" max="2263" width="3.140625" style="98" customWidth="1"/>
    <col min="2264" max="2264" width="24.85546875" style="98" customWidth="1"/>
    <col min="2265" max="2265" width="11.7109375" style="98" bestFit="1" customWidth="1"/>
    <col min="2266" max="2266" width="14.140625" style="98" customWidth="1"/>
    <col min="2267" max="2267" width="10.28515625" style="98" customWidth="1"/>
    <col min="2268" max="2268" width="9.85546875" style="98" customWidth="1"/>
    <col min="2269" max="2269" width="10.28515625" style="98" customWidth="1"/>
    <col min="2270" max="2270" width="9" style="98" customWidth="1"/>
    <col min="2271" max="2273" width="8.7109375" style="98" customWidth="1"/>
    <col min="2274" max="2274" width="8" style="98" customWidth="1"/>
    <col min="2275" max="2275" width="8.140625" style="98" customWidth="1"/>
    <col min="2276" max="2276" width="9.28515625" style="98" customWidth="1"/>
    <col min="2277" max="2277" width="8.5703125" style="98" customWidth="1"/>
    <col min="2278" max="2278" width="8.7109375" style="98" customWidth="1"/>
    <col min="2279" max="2279" width="14.140625" style="98" customWidth="1"/>
    <col min="2280" max="2280" width="12.85546875" style="98" customWidth="1"/>
    <col min="2281" max="2281" width="10.140625" style="98" customWidth="1"/>
    <col min="2282" max="2282" width="14" style="98" customWidth="1"/>
    <col min="2283" max="2302" width="2.28515625" style="98" customWidth="1"/>
    <col min="2303" max="2518" width="8.7109375" style="98"/>
    <col min="2519" max="2519" width="3.140625" style="98" customWidth="1"/>
    <col min="2520" max="2520" width="24.85546875" style="98" customWidth="1"/>
    <col min="2521" max="2521" width="11.7109375" style="98" bestFit="1" customWidth="1"/>
    <col min="2522" max="2522" width="14.140625" style="98" customWidth="1"/>
    <col min="2523" max="2523" width="10.28515625" style="98" customWidth="1"/>
    <col min="2524" max="2524" width="9.85546875" style="98" customWidth="1"/>
    <col min="2525" max="2525" width="10.28515625" style="98" customWidth="1"/>
    <col min="2526" max="2526" width="9" style="98" customWidth="1"/>
    <col min="2527" max="2529" width="8.7109375" style="98" customWidth="1"/>
    <col min="2530" max="2530" width="8" style="98" customWidth="1"/>
    <col min="2531" max="2531" width="8.140625" style="98" customWidth="1"/>
    <col min="2532" max="2532" width="9.28515625" style="98" customWidth="1"/>
    <col min="2533" max="2533" width="8.5703125" style="98" customWidth="1"/>
    <col min="2534" max="2534" width="8.7109375" style="98" customWidth="1"/>
    <col min="2535" max="2535" width="14.140625" style="98" customWidth="1"/>
    <col min="2536" max="2536" width="12.85546875" style="98" customWidth="1"/>
    <col min="2537" max="2537" width="10.140625" style="98" customWidth="1"/>
    <col min="2538" max="2538" width="14" style="98" customWidth="1"/>
    <col min="2539" max="2558" width="2.28515625" style="98" customWidth="1"/>
    <col min="2559" max="2774" width="8.7109375" style="98"/>
    <col min="2775" max="2775" width="3.140625" style="98" customWidth="1"/>
    <col min="2776" max="2776" width="24.85546875" style="98" customWidth="1"/>
    <col min="2777" max="2777" width="11.7109375" style="98" bestFit="1" customWidth="1"/>
    <col min="2778" max="2778" width="14.140625" style="98" customWidth="1"/>
    <col min="2779" max="2779" width="10.28515625" style="98" customWidth="1"/>
    <col min="2780" max="2780" width="9.85546875" style="98" customWidth="1"/>
    <col min="2781" max="2781" width="10.28515625" style="98" customWidth="1"/>
    <col min="2782" max="2782" width="9" style="98" customWidth="1"/>
    <col min="2783" max="2785" width="8.7109375" style="98" customWidth="1"/>
    <col min="2786" max="2786" width="8" style="98" customWidth="1"/>
    <col min="2787" max="2787" width="8.140625" style="98" customWidth="1"/>
    <col min="2788" max="2788" width="9.28515625" style="98" customWidth="1"/>
    <col min="2789" max="2789" width="8.5703125" style="98" customWidth="1"/>
    <col min="2790" max="2790" width="8.7109375" style="98" customWidth="1"/>
    <col min="2791" max="2791" width="14.140625" style="98" customWidth="1"/>
    <col min="2792" max="2792" width="12.85546875" style="98" customWidth="1"/>
    <col min="2793" max="2793" width="10.140625" style="98" customWidth="1"/>
    <col min="2794" max="2794" width="14" style="98" customWidth="1"/>
    <col min="2795" max="2814" width="2.28515625" style="98" customWidth="1"/>
    <col min="2815" max="3030" width="8.7109375" style="98"/>
    <col min="3031" max="3031" width="3.140625" style="98" customWidth="1"/>
    <col min="3032" max="3032" width="24.85546875" style="98" customWidth="1"/>
    <col min="3033" max="3033" width="11.7109375" style="98" bestFit="1" customWidth="1"/>
    <col min="3034" max="3034" width="14.140625" style="98" customWidth="1"/>
    <col min="3035" max="3035" width="10.28515625" style="98" customWidth="1"/>
    <col min="3036" max="3036" width="9.85546875" style="98" customWidth="1"/>
    <col min="3037" max="3037" width="10.28515625" style="98" customWidth="1"/>
    <col min="3038" max="3038" width="9" style="98" customWidth="1"/>
    <col min="3039" max="3041" width="8.7109375" style="98" customWidth="1"/>
    <col min="3042" max="3042" width="8" style="98" customWidth="1"/>
    <col min="3043" max="3043" width="8.140625" style="98" customWidth="1"/>
    <col min="3044" max="3044" width="9.28515625" style="98" customWidth="1"/>
    <col min="3045" max="3045" width="8.5703125" style="98" customWidth="1"/>
    <col min="3046" max="3046" width="8.7109375" style="98" customWidth="1"/>
    <col min="3047" max="3047" width="14.140625" style="98" customWidth="1"/>
    <col min="3048" max="3048" width="12.85546875" style="98" customWidth="1"/>
    <col min="3049" max="3049" width="10.140625" style="98" customWidth="1"/>
    <col min="3050" max="3050" width="14" style="98" customWidth="1"/>
    <col min="3051" max="3070" width="2.28515625" style="98" customWidth="1"/>
    <col min="3071" max="3286" width="8.7109375" style="98"/>
    <col min="3287" max="3287" width="3.140625" style="98" customWidth="1"/>
    <col min="3288" max="3288" width="24.85546875" style="98" customWidth="1"/>
    <col min="3289" max="3289" width="11.7109375" style="98" bestFit="1" customWidth="1"/>
    <col min="3290" max="3290" width="14.140625" style="98" customWidth="1"/>
    <col min="3291" max="3291" width="10.28515625" style="98" customWidth="1"/>
    <col min="3292" max="3292" width="9.85546875" style="98" customWidth="1"/>
    <col min="3293" max="3293" width="10.28515625" style="98" customWidth="1"/>
    <col min="3294" max="3294" width="9" style="98" customWidth="1"/>
    <col min="3295" max="3297" width="8.7109375" style="98" customWidth="1"/>
    <col min="3298" max="3298" width="8" style="98" customWidth="1"/>
    <col min="3299" max="3299" width="8.140625" style="98" customWidth="1"/>
    <col min="3300" max="3300" width="9.28515625" style="98" customWidth="1"/>
    <col min="3301" max="3301" width="8.5703125" style="98" customWidth="1"/>
    <col min="3302" max="3302" width="8.7109375" style="98" customWidth="1"/>
    <col min="3303" max="3303" width="14.140625" style="98" customWidth="1"/>
    <col min="3304" max="3304" width="12.85546875" style="98" customWidth="1"/>
    <col min="3305" max="3305" width="10.140625" style="98" customWidth="1"/>
    <col min="3306" max="3306" width="14" style="98" customWidth="1"/>
    <col min="3307" max="3326" width="2.28515625" style="98" customWidth="1"/>
    <col min="3327" max="3542" width="8.7109375" style="98"/>
    <col min="3543" max="3543" width="3.140625" style="98" customWidth="1"/>
    <col min="3544" max="3544" width="24.85546875" style="98" customWidth="1"/>
    <col min="3545" max="3545" width="11.7109375" style="98" bestFit="1" customWidth="1"/>
    <col min="3546" max="3546" width="14.140625" style="98" customWidth="1"/>
    <col min="3547" max="3547" width="10.28515625" style="98" customWidth="1"/>
    <col min="3548" max="3548" width="9.85546875" style="98" customWidth="1"/>
    <col min="3549" max="3549" width="10.28515625" style="98" customWidth="1"/>
    <col min="3550" max="3550" width="9" style="98" customWidth="1"/>
    <col min="3551" max="3553" width="8.7109375" style="98" customWidth="1"/>
    <col min="3554" max="3554" width="8" style="98" customWidth="1"/>
    <col min="3555" max="3555" width="8.140625" style="98" customWidth="1"/>
    <col min="3556" max="3556" width="9.28515625" style="98" customWidth="1"/>
    <col min="3557" max="3557" width="8.5703125" style="98" customWidth="1"/>
    <col min="3558" max="3558" width="8.7109375" style="98" customWidth="1"/>
    <col min="3559" max="3559" width="14.140625" style="98" customWidth="1"/>
    <col min="3560" max="3560" width="12.85546875" style="98" customWidth="1"/>
    <col min="3561" max="3561" width="10.140625" style="98" customWidth="1"/>
    <col min="3562" max="3562" width="14" style="98" customWidth="1"/>
    <col min="3563" max="3582" width="2.28515625" style="98" customWidth="1"/>
    <col min="3583" max="3798" width="8.7109375" style="98"/>
    <col min="3799" max="3799" width="3.140625" style="98" customWidth="1"/>
    <col min="3800" max="3800" width="24.85546875" style="98" customWidth="1"/>
    <col min="3801" max="3801" width="11.7109375" style="98" bestFit="1" customWidth="1"/>
    <col min="3802" max="3802" width="14.140625" style="98" customWidth="1"/>
    <col min="3803" max="3803" width="10.28515625" style="98" customWidth="1"/>
    <col min="3804" max="3804" width="9.85546875" style="98" customWidth="1"/>
    <col min="3805" max="3805" width="10.28515625" style="98" customWidth="1"/>
    <col min="3806" max="3806" width="9" style="98" customWidth="1"/>
    <col min="3807" max="3809" width="8.7109375" style="98" customWidth="1"/>
    <col min="3810" max="3810" width="8" style="98" customWidth="1"/>
    <col min="3811" max="3811" width="8.140625" style="98" customWidth="1"/>
    <col min="3812" max="3812" width="9.28515625" style="98" customWidth="1"/>
    <col min="3813" max="3813" width="8.5703125" style="98" customWidth="1"/>
    <col min="3814" max="3814" width="8.7109375" style="98" customWidth="1"/>
    <col min="3815" max="3815" width="14.140625" style="98" customWidth="1"/>
    <col min="3816" max="3816" width="12.85546875" style="98" customWidth="1"/>
    <col min="3817" max="3817" width="10.140625" style="98" customWidth="1"/>
    <col min="3818" max="3818" width="14" style="98" customWidth="1"/>
    <col min="3819" max="3838" width="2.28515625" style="98" customWidth="1"/>
    <col min="3839" max="4054" width="8.7109375" style="98"/>
    <col min="4055" max="4055" width="3.140625" style="98" customWidth="1"/>
    <col min="4056" max="4056" width="24.85546875" style="98" customWidth="1"/>
    <col min="4057" max="4057" width="11.7109375" style="98" bestFit="1" customWidth="1"/>
    <col min="4058" max="4058" width="14.140625" style="98" customWidth="1"/>
    <col min="4059" max="4059" width="10.28515625" style="98" customWidth="1"/>
    <col min="4060" max="4060" width="9.85546875" style="98" customWidth="1"/>
    <col min="4061" max="4061" width="10.28515625" style="98" customWidth="1"/>
    <col min="4062" max="4062" width="9" style="98" customWidth="1"/>
    <col min="4063" max="4065" width="8.7109375" style="98" customWidth="1"/>
    <col min="4066" max="4066" width="8" style="98" customWidth="1"/>
    <col min="4067" max="4067" width="8.140625" style="98" customWidth="1"/>
    <col min="4068" max="4068" width="9.28515625" style="98" customWidth="1"/>
    <col min="4069" max="4069" width="8.5703125" style="98" customWidth="1"/>
    <col min="4070" max="4070" width="8.7109375" style="98" customWidth="1"/>
    <col min="4071" max="4071" width="14.140625" style="98" customWidth="1"/>
    <col min="4072" max="4072" width="12.85546875" style="98" customWidth="1"/>
    <col min="4073" max="4073" width="10.140625" style="98" customWidth="1"/>
    <col min="4074" max="4074" width="14" style="98" customWidth="1"/>
    <col min="4075" max="4094" width="2.28515625" style="98" customWidth="1"/>
    <col min="4095" max="4310" width="8.7109375" style="98"/>
    <col min="4311" max="4311" width="3.140625" style="98" customWidth="1"/>
    <col min="4312" max="4312" width="24.85546875" style="98" customWidth="1"/>
    <col min="4313" max="4313" width="11.7109375" style="98" bestFit="1" customWidth="1"/>
    <col min="4314" max="4314" width="14.140625" style="98" customWidth="1"/>
    <col min="4315" max="4315" width="10.28515625" style="98" customWidth="1"/>
    <col min="4316" max="4316" width="9.85546875" style="98" customWidth="1"/>
    <col min="4317" max="4317" width="10.28515625" style="98" customWidth="1"/>
    <col min="4318" max="4318" width="9" style="98" customWidth="1"/>
    <col min="4319" max="4321" width="8.7109375" style="98" customWidth="1"/>
    <col min="4322" max="4322" width="8" style="98" customWidth="1"/>
    <col min="4323" max="4323" width="8.140625" style="98" customWidth="1"/>
    <col min="4324" max="4324" width="9.28515625" style="98" customWidth="1"/>
    <col min="4325" max="4325" width="8.5703125" style="98" customWidth="1"/>
    <col min="4326" max="4326" width="8.7109375" style="98" customWidth="1"/>
    <col min="4327" max="4327" width="14.140625" style="98" customWidth="1"/>
    <col min="4328" max="4328" width="12.85546875" style="98" customWidth="1"/>
    <col min="4329" max="4329" width="10.140625" style="98" customWidth="1"/>
    <col min="4330" max="4330" width="14" style="98" customWidth="1"/>
    <col min="4331" max="4350" width="2.28515625" style="98" customWidth="1"/>
    <col min="4351" max="4566" width="8.7109375" style="98"/>
    <col min="4567" max="4567" width="3.140625" style="98" customWidth="1"/>
    <col min="4568" max="4568" width="24.85546875" style="98" customWidth="1"/>
    <col min="4569" max="4569" width="11.7109375" style="98" bestFit="1" customWidth="1"/>
    <col min="4570" max="4570" width="14.140625" style="98" customWidth="1"/>
    <col min="4571" max="4571" width="10.28515625" style="98" customWidth="1"/>
    <col min="4572" max="4572" width="9.85546875" style="98" customWidth="1"/>
    <col min="4573" max="4573" width="10.28515625" style="98" customWidth="1"/>
    <col min="4574" max="4574" width="9" style="98" customWidth="1"/>
    <col min="4575" max="4577" width="8.7109375" style="98" customWidth="1"/>
    <col min="4578" max="4578" width="8" style="98" customWidth="1"/>
    <col min="4579" max="4579" width="8.140625" style="98" customWidth="1"/>
    <col min="4580" max="4580" width="9.28515625" style="98" customWidth="1"/>
    <col min="4581" max="4581" width="8.5703125" style="98" customWidth="1"/>
    <col min="4582" max="4582" width="8.7109375" style="98" customWidth="1"/>
    <col min="4583" max="4583" width="14.140625" style="98" customWidth="1"/>
    <col min="4584" max="4584" width="12.85546875" style="98" customWidth="1"/>
    <col min="4585" max="4585" width="10.140625" style="98" customWidth="1"/>
    <col min="4586" max="4586" width="14" style="98" customWidth="1"/>
    <col min="4587" max="4606" width="2.28515625" style="98" customWidth="1"/>
    <col min="4607" max="4822" width="8.7109375" style="98"/>
    <col min="4823" max="4823" width="3.140625" style="98" customWidth="1"/>
    <col min="4824" max="4824" width="24.85546875" style="98" customWidth="1"/>
    <col min="4825" max="4825" width="11.7109375" style="98" bestFit="1" customWidth="1"/>
    <col min="4826" max="4826" width="14.140625" style="98" customWidth="1"/>
    <col min="4827" max="4827" width="10.28515625" style="98" customWidth="1"/>
    <col min="4828" max="4828" width="9.85546875" style="98" customWidth="1"/>
    <col min="4829" max="4829" width="10.28515625" style="98" customWidth="1"/>
    <col min="4830" max="4830" width="9" style="98" customWidth="1"/>
    <col min="4831" max="4833" width="8.7109375" style="98" customWidth="1"/>
    <col min="4834" max="4834" width="8" style="98" customWidth="1"/>
    <col min="4835" max="4835" width="8.140625" style="98" customWidth="1"/>
    <col min="4836" max="4836" width="9.28515625" style="98" customWidth="1"/>
    <col min="4837" max="4837" width="8.5703125" style="98" customWidth="1"/>
    <col min="4838" max="4838" width="8.7109375" style="98" customWidth="1"/>
    <col min="4839" max="4839" width="14.140625" style="98" customWidth="1"/>
    <col min="4840" max="4840" width="12.85546875" style="98" customWidth="1"/>
    <col min="4841" max="4841" width="10.140625" style="98" customWidth="1"/>
    <col min="4842" max="4842" width="14" style="98" customWidth="1"/>
    <col min="4843" max="4862" width="2.28515625" style="98" customWidth="1"/>
    <col min="4863" max="5078" width="8.7109375" style="98"/>
    <col min="5079" max="5079" width="3.140625" style="98" customWidth="1"/>
    <col min="5080" max="5080" width="24.85546875" style="98" customWidth="1"/>
    <col min="5081" max="5081" width="11.7109375" style="98" bestFit="1" customWidth="1"/>
    <col min="5082" max="5082" width="14.140625" style="98" customWidth="1"/>
    <col min="5083" max="5083" width="10.28515625" style="98" customWidth="1"/>
    <col min="5084" max="5084" width="9.85546875" style="98" customWidth="1"/>
    <col min="5085" max="5085" width="10.28515625" style="98" customWidth="1"/>
    <col min="5086" max="5086" width="9" style="98" customWidth="1"/>
    <col min="5087" max="5089" width="8.7109375" style="98" customWidth="1"/>
    <col min="5090" max="5090" width="8" style="98" customWidth="1"/>
    <col min="5091" max="5091" width="8.140625" style="98" customWidth="1"/>
    <col min="5092" max="5092" width="9.28515625" style="98" customWidth="1"/>
    <col min="5093" max="5093" width="8.5703125" style="98" customWidth="1"/>
    <col min="5094" max="5094" width="8.7109375" style="98" customWidth="1"/>
    <col min="5095" max="5095" width="14.140625" style="98" customWidth="1"/>
    <col min="5096" max="5096" width="12.85546875" style="98" customWidth="1"/>
    <col min="5097" max="5097" width="10.140625" style="98" customWidth="1"/>
    <col min="5098" max="5098" width="14" style="98" customWidth="1"/>
    <col min="5099" max="5118" width="2.28515625" style="98" customWidth="1"/>
    <col min="5119" max="5334" width="8.7109375" style="98"/>
    <col min="5335" max="5335" width="3.140625" style="98" customWidth="1"/>
    <col min="5336" max="5336" width="24.85546875" style="98" customWidth="1"/>
    <col min="5337" max="5337" width="11.7109375" style="98" bestFit="1" customWidth="1"/>
    <col min="5338" max="5338" width="14.140625" style="98" customWidth="1"/>
    <col min="5339" max="5339" width="10.28515625" style="98" customWidth="1"/>
    <col min="5340" max="5340" width="9.85546875" style="98" customWidth="1"/>
    <col min="5341" max="5341" width="10.28515625" style="98" customWidth="1"/>
    <col min="5342" max="5342" width="9" style="98" customWidth="1"/>
    <col min="5343" max="5345" width="8.7109375" style="98" customWidth="1"/>
    <col min="5346" max="5346" width="8" style="98" customWidth="1"/>
    <col min="5347" max="5347" width="8.140625" style="98" customWidth="1"/>
    <col min="5348" max="5348" width="9.28515625" style="98" customWidth="1"/>
    <col min="5349" max="5349" width="8.5703125" style="98" customWidth="1"/>
    <col min="5350" max="5350" width="8.7109375" style="98" customWidth="1"/>
    <col min="5351" max="5351" width="14.140625" style="98" customWidth="1"/>
    <col min="5352" max="5352" width="12.85546875" style="98" customWidth="1"/>
    <col min="5353" max="5353" width="10.140625" style="98" customWidth="1"/>
    <col min="5354" max="5354" width="14" style="98" customWidth="1"/>
    <col min="5355" max="5374" width="2.28515625" style="98" customWidth="1"/>
    <col min="5375" max="5590" width="8.7109375" style="98"/>
    <col min="5591" max="5591" width="3.140625" style="98" customWidth="1"/>
    <col min="5592" max="5592" width="24.85546875" style="98" customWidth="1"/>
    <col min="5593" max="5593" width="11.7109375" style="98" bestFit="1" customWidth="1"/>
    <col min="5594" max="5594" width="14.140625" style="98" customWidth="1"/>
    <col min="5595" max="5595" width="10.28515625" style="98" customWidth="1"/>
    <col min="5596" max="5596" width="9.85546875" style="98" customWidth="1"/>
    <col min="5597" max="5597" width="10.28515625" style="98" customWidth="1"/>
    <col min="5598" max="5598" width="9" style="98" customWidth="1"/>
    <col min="5599" max="5601" width="8.7109375" style="98" customWidth="1"/>
    <col min="5602" max="5602" width="8" style="98" customWidth="1"/>
    <col min="5603" max="5603" width="8.140625" style="98" customWidth="1"/>
    <col min="5604" max="5604" width="9.28515625" style="98" customWidth="1"/>
    <col min="5605" max="5605" width="8.5703125" style="98" customWidth="1"/>
    <col min="5606" max="5606" width="8.7109375" style="98" customWidth="1"/>
    <col min="5607" max="5607" width="14.140625" style="98" customWidth="1"/>
    <col min="5608" max="5608" width="12.85546875" style="98" customWidth="1"/>
    <col min="5609" max="5609" width="10.140625" style="98" customWidth="1"/>
    <col min="5610" max="5610" width="14" style="98" customWidth="1"/>
    <col min="5611" max="5630" width="2.28515625" style="98" customWidth="1"/>
    <col min="5631" max="5846" width="8.7109375" style="98"/>
    <col min="5847" max="5847" width="3.140625" style="98" customWidth="1"/>
    <col min="5848" max="5848" width="24.85546875" style="98" customWidth="1"/>
    <col min="5849" max="5849" width="11.7109375" style="98" bestFit="1" customWidth="1"/>
    <col min="5850" max="5850" width="14.140625" style="98" customWidth="1"/>
    <col min="5851" max="5851" width="10.28515625" style="98" customWidth="1"/>
    <col min="5852" max="5852" width="9.85546875" style="98" customWidth="1"/>
    <col min="5853" max="5853" width="10.28515625" style="98" customWidth="1"/>
    <col min="5854" max="5854" width="9" style="98" customWidth="1"/>
    <col min="5855" max="5857" width="8.7109375" style="98" customWidth="1"/>
    <col min="5858" max="5858" width="8" style="98" customWidth="1"/>
    <col min="5859" max="5859" width="8.140625" style="98" customWidth="1"/>
    <col min="5860" max="5860" width="9.28515625" style="98" customWidth="1"/>
    <col min="5861" max="5861" width="8.5703125" style="98" customWidth="1"/>
    <col min="5862" max="5862" width="8.7109375" style="98" customWidth="1"/>
    <col min="5863" max="5863" width="14.140625" style="98" customWidth="1"/>
    <col min="5864" max="5864" width="12.85546875" style="98" customWidth="1"/>
    <col min="5865" max="5865" width="10.140625" style="98" customWidth="1"/>
    <col min="5866" max="5866" width="14" style="98" customWidth="1"/>
    <col min="5867" max="5886" width="2.28515625" style="98" customWidth="1"/>
    <col min="5887" max="6102" width="8.7109375" style="98"/>
    <col min="6103" max="6103" width="3.140625" style="98" customWidth="1"/>
    <col min="6104" max="6104" width="24.85546875" style="98" customWidth="1"/>
    <col min="6105" max="6105" width="11.7109375" style="98" bestFit="1" customWidth="1"/>
    <col min="6106" max="6106" width="14.140625" style="98" customWidth="1"/>
    <col min="6107" max="6107" width="10.28515625" style="98" customWidth="1"/>
    <col min="6108" max="6108" width="9.85546875" style="98" customWidth="1"/>
    <col min="6109" max="6109" width="10.28515625" style="98" customWidth="1"/>
    <col min="6110" max="6110" width="9" style="98" customWidth="1"/>
    <col min="6111" max="6113" width="8.7109375" style="98" customWidth="1"/>
    <col min="6114" max="6114" width="8" style="98" customWidth="1"/>
    <col min="6115" max="6115" width="8.140625" style="98" customWidth="1"/>
    <col min="6116" max="6116" width="9.28515625" style="98" customWidth="1"/>
    <col min="6117" max="6117" width="8.5703125" style="98" customWidth="1"/>
    <col min="6118" max="6118" width="8.7109375" style="98" customWidth="1"/>
    <col min="6119" max="6119" width="14.140625" style="98" customWidth="1"/>
    <col min="6120" max="6120" width="12.85546875" style="98" customWidth="1"/>
    <col min="6121" max="6121" width="10.140625" style="98" customWidth="1"/>
    <col min="6122" max="6122" width="14" style="98" customWidth="1"/>
    <col min="6123" max="6142" width="2.28515625" style="98" customWidth="1"/>
    <col min="6143" max="6358" width="8.7109375" style="98"/>
    <col min="6359" max="6359" width="3.140625" style="98" customWidth="1"/>
    <col min="6360" max="6360" width="24.85546875" style="98" customWidth="1"/>
    <col min="6361" max="6361" width="11.7109375" style="98" bestFit="1" customWidth="1"/>
    <col min="6362" max="6362" width="14.140625" style="98" customWidth="1"/>
    <col min="6363" max="6363" width="10.28515625" style="98" customWidth="1"/>
    <col min="6364" max="6364" width="9.85546875" style="98" customWidth="1"/>
    <col min="6365" max="6365" width="10.28515625" style="98" customWidth="1"/>
    <col min="6366" max="6366" width="9" style="98" customWidth="1"/>
    <col min="6367" max="6369" width="8.7109375" style="98" customWidth="1"/>
    <col min="6370" max="6370" width="8" style="98" customWidth="1"/>
    <col min="6371" max="6371" width="8.140625" style="98" customWidth="1"/>
    <col min="6372" max="6372" width="9.28515625" style="98" customWidth="1"/>
    <col min="6373" max="6373" width="8.5703125" style="98" customWidth="1"/>
    <col min="6374" max="6374" width="8.7109375" style="98" customWidth="1"/>
    <col min="6375" max="6375" width="14.140625" style="98" customWidth="1"/>
    <col min="6376" max="6376" width="12.85546875" style="98" customWidth="1"/>
    <col min="6377" max="6377" width="10.140625" style="98" customWidth="1"/>
    <col min="6378" max="6378" width="14" style="98" customWidth="1"/>
    <col min="6379" max="6398" width="2.28515625" style="98" customWidth="1"/>
    <col min="6399" max="6614" width="8.7109375" style="98"/>
    <col min="6615" max="6615" width="3.140625" style="98" customWidth="1"/>
    <col min="6616" max="6616" width="24.85546875" style="98" customWidth="1"/>
    <col min="6617" max="6617" width="11.7109375" style="98" bestFit="1" customWidth="1"/>
    <col min="6618" max="6618" width="14.140625" style="98" customWidth="1"/>
    <col min="6619" max="6619" width="10.28515625" style="98" customWidth="1"/>
    <col min="6620" max="6620" width="9.85546875" style="98" customWidth="1"/>
    <col min="6621" max="6621" width="10.28515625" style="98" customWidth="1"/>
    <col min="6622" max="6622" width="9" style="98" customWidth="1"/>
    <col min="6623" max="6625" width="8.7109375" style="98" customWidth="1"/>
    <col min="6626" max="6626" width="8" style="98" customWidth="1"/>
    <col min="6627" max="6627" width="8.140625" style="98" customWidth="1"/>
    <col min="6628" max="6628" width="9.28515625" style="98" customWidth="1"/>
    <col min="6629" max="6629" width="8.5703125" style="98" customWidth="1"/>
    <col min="6630" max="6630" width="8.7109375" style="98" customWidth="1"/>
    <col min="6631" max="6631" width="14.140625" style="98" customWidth="1"/>
    <col min="6632" max="6632" width="12.85546875" style="98" customWidth="1"/>
    <col min="6633" max="6633" width="10.140625" style="98" customWidth="1"/>
    <col min="6634" max="6634" width="14" style="98" customWidth="1"/>
    <col min="6635" max="6654" width="2.28515625" style="98" customWidth="1"/>
    <col min="6655" max="6870" width="8.7109375" style="98"/>
    <col min="6871" max="6871" width="3.140625" style="98" customWidth="1"/>
    <col min="6872" max="6872" width="24.85546875" style="98" customWidth="1"/>
    <col min="6873" max="6873" width="11.7109375" style="98" bestFit="1" customWidth="1"/>
    <col min="6874" max="6874" width="14.140625" style="98" customWidth="1"/>
    <col min="6875" max="6875" width="10.28515625" style="98" customWidth="1"/>
    <col min="6876" max="6876" width="9.85546875" style="98" customWidth="1"/>
    <col min="6877" max="6877" width="10.28515625" style="98" customWidth="1"/>
    <col min="6878" max="6878" width="9" style="98" customWidth="1"/>
    <col min="6879" max="6881" width="8.7109375" style="98" customWidth="1"/>
    <col min="6882" max="6882" width="8" style="98" customWidth="1"/>
    <col min="6883" max="6883" width="8.140625" style="98" customWidth="1"/>
    <col min="6884" max="6884" width="9.28515625" style="98" customWidth="1"/>
    <col min="6885" max="6885" width="8.5703125" style="98" customWidth="1"/>
    <col min="6886" max="6886" width="8.7109375" style="98" customWidth="1"/>
    <col min="6887" max="6887" width="14.140625" style="98" customWidth="1"/>
    <col min="6888" max="6888" width="12.85546875" style="98" customWidth="1"/>
    <col min="6889" max="6889" width="10.140625" style="98" customWidth="1"/>
    <col min="6890" max="6890" width="14" style="98" customWidth="1"/>
    <col min="6891" max="6910" width="2.28515625" style="98" customWidth="1"/>
    <col min="6911" max="7126" width="8.7109375" style="98"/>
    <col min="7127" max="7127" width="3.140625" style="98" customWidth="1"/>
    <col min="7128" max="7128" width="24.85546875" style="98" customWidth="1"/>
    <col min="7129" max="7129" width="11.7109375" style="98" bestFit="1" customWidth="1"/>
    <col min="7130" max="7130" width="14.140625" style="98" customWidth="1"/>
    <col min="7131" max="7131" width="10.28515625" style="98" customWidth="1"/>
    <col min="7132" max="7132" width="9.85546875" style="98" customWidth="1"/>
    <col min="7133" max="7133" width="10.28515625" style="98" customWidth="1"/>
    <col min="7134" max="7134" width="9" style="98" customWidth="1"/>
    <col min="7135" max="7137" width="8.7109375" style="98" customWidth="1"/>
    <col min="7138" max="7138" width="8" style="98" customWidth="1"/>
    <col min="7139" max="7139" width="8.140625" style="98" customWidth="1"/>
    <col min="7140" max="7140" width="9.28515625" style="98" customWidth="1"/>
    <col min="7141" max="7141" width="8.5703125" style="98" customWidth="1"/>
    <col min="7142" max="7142" width="8.7109375" style="98" customWidth="1"/>
    <col min="7143" max="7143" width="14.140625" style="98" customWidth="1"/>
    <col min="7144" max="7144" width="12.85546875" style="98" customWidth="1"/>
    <col min="7145" max="7145" width="10.140625" style="98" customWidth="1"/>
    <col min="7146" max="7146" width="14" style="98" customWidth="1"/>
    <col min="7147" max="7166" width="2.28515625" style="98" customWidth="1"/>
    <col min="7167" max="7382" width="8.7109375" style="98"/>
    <col min="7383" max="7383" width="3.140625" style="98" customWidth="1"/>
    <col min="7384" max="7384" width="24.85546875" style="98" customWidth="1"/>
    <col min="7385" max="7385" width="11.7109375" style="98" bestFit="1" customWidth="1"/>
    <col min="7386" max="7386" width="14.140625" style="98" customWidth="1"/>
    <col min="7387" max="7387" width="10.28515625" style="98" customWidth="1"/>
    <col min="7388" max="7388" width="9.85546875" style="98" customWidth="1"/>
    <col min="7389" max="7389" width="10.28515625" style="98" customWidth="1"/>
    <col min="7390" max="7390" width="9" style="98" customWidth="1"/>
    <col min="7391" max="7393" width="8.7109375" style="98" customWidth="1"/>
    <col min="7394" max="7394" width="8" style="98" customWidth="1"/>
    <col min="7395" max="7395" width="8.140625" style="98" customWidth="1"/>
    <col min="7396" max="7396" width="9.28515625" style="98" customWidth="1"/>
    <col min="7397" max="7397" width="8.5703125" style="98" customWidth="1"/>
    <col min="7398" max="7398" width="8.7109375" style="98" customWidth="1"/>
    <col min="7399" max="7399" width="14.140625" style="98" customWidth="1"/>
    <col min="7400" max="7400" width="12.85546875" style="98" customWidth="1"/>
    <col min="7401" max="7401" width="10.140625" style="98" customWidth="1"/>
    <col min="7402" max="7402" width="14" style="98" customWidth="1"/>
    <col min="7403" max="7422" width="2.28515625" style="98" customWidth="1"/>
    <col min="7423" max="7638" width="8.7109375" style="98"/>
    <col min="7639" max="7639" width="3.140625" style="98" customWidth="1"/>
    <col min="7640" max="7640" width="24.85546875" style="98" customWidth="1"/>
    <col min="7641" max="7641" width="11.7109375" style="98" bestFit="1" customWidth="1"/>
    <col min="7642" max="7642" width="14.140625" style="98" customWidth="1"/>
    <col min="7643" max="7643" width="10.28515625" style="98" customWidth="1"/>
    <col min="7644" max="7644" width="9.85546875" style="98" customWidth="1"/>
    <col min="7645" max="7645" width="10.28515625" style="98" customWidth="1"/>
    <col min="7646" max="7646" width="9" style="98" customWidth="1"/>
    <col min="7647" max="7649" width="8.7109375" style="98" customWidth="1"/>
    <col min="7650" max="7650" width="8" style="98" customWidth="1"/>
    <col min="7651" max="7651" width="8.140625" style="98" customWidth="1"/>
    <col min="7652" max="7652" width="9.28515625" style="98" customWidth="1"/>
    <col min="7653" max="7653" width="8.5703125" style="98" customWidth="1"/>
    <col min="7654" max="7654" width="8.7109375" style="98" customWidth="1"/>
    <col min="7655" max="7655" width="14.140625" style="98" customWidth="1"/>
    <col min="7656" max="7656" width="12.85546875" style="98" customWidth="1"/>
    <col min="7657" max="7657" width="10.140625" style="98" customWidth="1"/>
    <col min="7658" max="7658" width="14" style="98" customWidth="1"/>
    <col min="7659" max="7678" width="2.28515625" style="98" customWidth="1"/>
    <col min="7679" max="7894" width="8.7109375" style="98"/>
    <col min="7895" max="7895" width="3.140625" style="98" customWidth="1"/>
    <col min="7896" max="7896" width="24.85546875" style="98" customWidth="1"/>
    <col min="7897" max="7897" width="11.7109375" style="98" bestFit="1" customWidth="1"/>
    <col min="7898" max="7898" width="14.140625" style="98" customWidth="1"/>
    <col min="7899" max="7899" width="10.28515625" style="98" customWidth="1"/>
    <col min="7900" max="7900" width="9.85546875" style="98" customWidth="1"/>
    <col min="7901" max="7901" width="10.28515625" style="98" customWidth="1"/>
    <col min="7902" max="7902" width="9" style="98" customWidth="1"/>
    <col min="7903" max="7905" width="8.7109375" style="98" customWidth="1"/>
    <col min="7906" max="7906" width="8" style="98" customWidth="1"/>
    <col min="7907" max="7907" width="8.140625" style="98" customWidth="1"/>
    <col min="7908" max="7908" width="9.28515625" style="98" customWidth="1"/>
    <col min="7909" max="7909" width="8.5703125" style="98" customWidth="1"/>
    <col min="7910" max="7910" width="8.7109375" style="98" customWidth="1"/>
    <col min="7911" max="7911" width="14.140625" style="98" customWidth="1"/>
    <col min="7912" max="7912" width="12.85546875" style="98" customWidth="1"/>
    <col min="7913" max="7913" width="10.140625" style="98" customWidth="1"/>
    <col min="7914" max="7914" width="14" style="98" customWidth="1"/>
    <col min="7915" max="7934" width="2.28515625" style="98" customWidth="1"/>
    <col min="7935" max="8150" width="8.7109375" style="98"/>
    <col min="8151" max="8151" width="3.140625" style="98" customWidth="1"/>
    <col min="8152" max="8152" width="24.85546875" style="98" customWidth="1"/>
    <col min="8153" max="8153" width="11.7109375" style="98" bestFit="1" customWidth="1"/>
    <col min="8154" max="8154" width="14.140625" style="98" customWidth="1"/>
    <col min="8155" max="8155" width="10.28515625" style="98" customWidth="1"/>
    <col min="8156" max="8156" width="9.85546875" style="98" customWidth="1"/>
    <col min="8157" max="8157" width="10.28515625" style="98" customWidth="1"/>
    <col min="8158" max="8158" width="9" style="98" customWidth="1"/>
    <col min="8159" max="8161" width="8.7109375" style="98" customWidth="1"/>
    <col min="8162" max="8162" width="8" style="98" customWidth="1"/>
    <col min="8163" max="8163" width="8.140625" style="98" customWidth="1"/>
    <col min="8164" max="8164" width="9.28515625" style="98" customWidth="1"/>
    <col min="8165" max="8165" width="8.5703125" style="98" customWidth="1"/>
    <col min="8166" max="8166" width="8.7109375" style="98" customWidth="1"/>
    <col min="8167" max="8167" width="14.140625" style="98" customWidth="1"/>
    <col min="8168" max="8168" width="12.85546875" style="98" customWidth="1"/>
    <col min="8169" max="8169" width="10.140625" style="98" customWidth="1"/>
    <col min="8170" max="8170" width="14" style="98" customWidth="1"/>
    <col min="8171" max="8190" width="2.28515625" style="98" customWidth="1"/>
    <col min="8191" max="8406" width="8.7109375" style="98"/>
    <col min="8407" max="8407" width="3.140625" style="98" customWidth="1"/>
    <col min="8408" max="8408" width="24.85546875" style="98" customWidth="1"/>
    <col min="8409" max="8409" width="11.7109375" style="98" bestFit="1" customWidth="1"/>
    <col min="8410" max="8410" width="14.140625" style="98" customWidth="1"/>
    <col min="8411" max="8411" width="10.28515625" style="98" customWidth="1"/>
    <col min="8412" max="8412" width="9.85546875" style="98" customWidth="1"/>
    <col min="8413" max="8413" width="10.28515625" style="98" customWidth="1"/>
    <col min="8414" max="8414" width="9" style="98" customWidth="1"/>
    <col min="8415" max="8417" width="8.7109375" style="98" customWidth="1"/>
    <col min="8418" max="8418" width="8" style="98" customWidth="1"/>
    <col min="8419" max="8419" width="8.140625" style="98" customWidth="1"/>
    <col min="8420" max="8420" width="9.28515625" style="98" customWidth="1"/>
    <col min="8421" max="8421" width="8.5703125" style="98" customWidth="1"/>
    <col min="8422" max="8422" width="8.7109375" style="98" customWidth="1"/>
    <col min="8423" max="8423" width="14.140625" style="98" customWidth="1"/>
    <col min="8424" max="8424" width="12.85546875" style="98" customWidth="1"/>
    <col min="8425" max="8425" width="10.140625" style="98" customWidth="1"/>
    <col min="8426" max="8426" width="14" style="98" customWidth="1"/>
    <col min="8427" max="8446" width="2.28515625" style="98" customWidth="1"/>
    <col min="8447" max="8662" width="8.7109375" style="98"/>
    <col min="8663" max="8663" width="3.140625" style="98" customWidth="1"/>
    <col min="8664" max="8664" width="24.85546875" style="98" customWidth="1"/>
    <col min="8665" max="8665" width="11.7109375" style="98" bestFit="1" customWidth="1"/>
    <col min="8666" max="8666" width="14.140625" style="98" customWidth="1"/>
    <col min="8667" max="8667" width="10.28515625" style="98" customWidth="1"/>
    <col min="8668" max="8668" width="9.85546875" style="98" customWidth="1"/>
    <col min="8669" max="8669" width="10.28515625" style="98" customWidth="1"/>
    <col min="8670" max="8670" width="9" style="98" customWidth="1"/>
    <col min="8671" max="8673" width="8.7109375" style="98" customWidth="1"/>
    <col min="8674" max="8674" width="8" style="98" customWidth="1"/>
    <col min="8675" max="8675" width="8.140625" style="98" customWidth="1"/>
    <col min="8676" max="8676" width="9.28515625" style="98" customWidth="1"/>
    <col min="8677" max="8677" width="8.5703125" style="98" customWidth="1"/>
    <col min="8678" max="8678" width="8.7109375" style="98" customWidth="1"/>
    <col min="8679" max="8679" width="14.140625" style="98" customWidth="1"/>
    <col min="8680" max="8680" width="12.85546875" style="98" customWidth="1"/>
    <col min="8681" max="8681" width="10.140625" style="98" customWidth="1"/>
    <col min="8682" max="8682" width="14" style="98" customWidth="1"/>
    <col min="8683" max="8702" width="2.28515625" style="98" customWidth="1"/>
    <col min="8703" max="8918" width="8.7109375" style="98"/>
    <col min="8919" max="8919" width="3.140625" style="98" customWidth="1"/>
    <col min="8920" max="8920" width="24.85546875" style="98" customWidth="1"/>
    <col min="8921" max="8921" width="11.7109375" style="98" bestFit="1" customWidth="1"/>
    <col min="8922" max="8922" width="14.140625" style="98" customWidth="1"/>
    <col min="8923" max="8923" width="10.28515625" style="98" customWidth="1"/>
    <col min="8924" max="8924" width="9.85546875" style="98" customWidth="1"/>
    <col min="8925" max="8925" width="10.28515625" style="98" customWidth="1"/>
    <col min="8926" max="8926" width="9" style="98" customWidth="1"/>
    <col min="8927" max="8929" width="8.7109375" style="98" customWidth="1"/>
    <col min="8930" max="8930" width="8" style="98" customWidth="1"/>
    <col min="8931" max="8931" width="8.140625" style="98" customWidth="1"/>
    <col min="8932" max="8932" width="9.28515625" style="98" customWidth="1"/>
    <col min="8933" max="8933" width="8.5703125" style="98" customWidth="1"/>
    <col min="8934" max="8934" width="8.7109375" style="98" customWidth="1"/>
    <col min="8935" max="8935" width="14.140625" style="98" customWidth="1"/>
    <col min="8936" max="8936" width="12.85546875" style="98" customWidth="1"/>
    <col min="8937" max="8937" width="10.140625" style="98" customWidth="1"/>
    <col min="8938" max="8938" width="14" style="98" customWidth="1"/>
    <col min="8939" max="8958" width="2.28515625" style="98" customWidth="1"/>
    <col min="8959" max="9174" width="8.7109375" style="98"/>
    <col min="9175" max="9175" width="3.140625" style="98" customWidth="1"/>
    <col min="9176" max="9176" width="24.85546875" style="98" customWidth="1"/>
    <col min="9177" max="9177" width="11.7109375" style="98" bestFit="1" customWidth="1"/>
    <col min="9178" max="9178" width="14.140625" style="98" customWidth="1"/>
    <col min="9179" max="9179" width="10.28515625" style="98" customWidth="1"/>
    <col min="9180" max="9180" width="9.85546875" style="98" customWidth="1"/>
    <col min="9181" max="9181" width="10.28515625" style="98" customWidth="1"/>
    <col min="9182" max="9182" width="9" style="98" customWidth="1"/>
    <col min="9183" max="9185" width="8.7109375" style="98" customWidth="1"/>
    <col min="9186" max="9186" width="8" style="98" customWidth="1"/>
    <col min="9187" max="9187" width="8.140625" style="98" customWidth="1"/>
    <col min="9188" max="9188" width="9.28515625" style="98" customWidth="1"/>
    <col min="9189" max="9189" width="8.5703125" style="98" customWidth="1"/>
    <col min="9190" max="9190" width="8.7109375" style="98" customWidth="1"/>
    <col min="9191" max="9191" width="14.140625" style="98" customWidth="1"/>
    <col min="9192" max="9192" width="12.85546875" style="98" customWidth="1"/>
    <col min="9193" max="9193" width="10.140625" style="98" customWidth="1"/>
    <col min="9194" max="9194" width="14" style="98" customWidth="1"/>
    <col min="9195" max="9214" width="2.28515625" style="98" customWidth="1"/>
    <col min="9215" max="9430" width="8.7109375" style="98"/>
    <col min="9431" max="9431" width="3.140625" style="98" customWidth="1"/>
    <col min="9432" max="9432" width="24.85546875" style="98" customWidth="1"/>
    <col min="9433" max="9433" width="11.7109375" style="98" bestFit="1" customWidth="1"/>
    <col min="9434" max="9434" width="14.140625" style="98" customWidth="1"/>
    <col min="9435" max="9435" width="10.28515625" style="98" customWidth="1"/>
    <col min="9436" max="9436" width="9.85546875" style="98" customWidth="1"/>
    <col min="9437" max="9437" width="10.28515625" style="98" customWidth="1"/>
    <col min="9438" max="9438" width="9" style="98" customWidth="1"/>
    <col min="9439" max="9441" width="8.7109375" style="98" customWidth="1"/>
    <col min="9442" max="9442" width="8" style="98" customWidth="1"/>
    <col min="9443" max="9443" width="8.140625" style="98" customWidth="1"/>
    <col min="9444" max="9444" width="9.28515625" style="98" customWidth="1"/>
    <col min="9445" max="9445" width="8.5703125" style="98" customWidth="1"/>
    <col min="9446" max="9446" width="8.7109375" style="98" customWidth="1"/>
    <col min="9447" max="9447" width="14.140625" style="98" customWidth="1"/>
    <col min="9448" max="9448" width="12.85546875" style="98" customWidth="1"/>
    <col min="9449" max="9449" width="10.140625" style="98" customWidth="1"/>
    <col min="9450" max="9450" width="14" style="98" customWidth="1"/>
    <col min="9451" max="9470" width="2.28515625" style="98" customWidth="1"/>
    <col min="9471" max="9686" width="8.7109375" style="98"/>
    <col min="9687" max="9687" width="3.140625" style="98" customWidth="1"/>
    <col min="9688" max="9688" width="24.85546875" style="98" customWidth="1"/>
    <col min="9689" max="9689" width="11.7109375" style="98" bestFit="1" customWidth="1"/>
    <col min="9690" max="9690" width="14.140625" style="98" customWidth="1"/>
    <col min="9691" max="9691" width="10.28515625" style="98" customWidth="1"/>
    <col min="9692" max="9692" width="9.85546875" style="98" customWidth="1"/>
    <col min="9693" max="9693" width="10.28515625" style="98" customWidth="1"/>
    <col min="9694" max="9694" width="9" style="98" customWidth="1"/>
    <col min="9695" max="9697" width="8.7109375" style="98" customWidth="1"/>
    <col min="9698" max="9698" width="8" style="98" customWidth="1"/>
    <col min="9699" max="9699" width="8.140625" style="98" customWidth="1"/>
    <col min="9700" max="9700" width="9.28515625" style="98" customWidth="1"/>
    <col min="9701" max="9701" width="8.5703125" style="98" customWidth="1"/>
    <col min="9702" max="9702" width="8.7109375" style="98" customWidth="1"/>
    <col min="9703" max="9703" width="14.140625" style="98" customWidth="1"/>
    <col min="9704" max="9704" width="12.85546875" style="98" customWidth="1"/>
    <col min="9705" max="9705" width="10.140625" style="98" customWidth="1"/>
    <col min="9706" max="9706" width="14" style="98" customWidth="1"/>
    <col min="9707" max="9726" width="2.28515625" style="98" customWidth="1"/>
    <col min="9727" max="9942" width="8.7109375" style="98"/>
    <col min="9943" max="9943" width="3.140625" style="98" customWidth="1"/>
    <col min="9944" max="9944" width="24.85546875" style="98" customWidth="1"/>
    <col min="9945" max="9945" width="11.7109375" style="98" bestFit="1" customWidth="1"/>
    <col min="9946" max="9946" width="14.140625" style="98" customWidth="1"/>
    <col min="9947" max="9947" width="10.28515625" style="98" customWidth="1"/>
    <col min="9948" max="9948" width="9.85546875" style="98" customWidth="1"/>
    <col min="9949" max="9949" width="10.28515625" style="98" customWidth="1"/>
    <col min="9950" max="9950" width="9" style="98" customWidth="1"/>
    <col min="9951" max="9953" width="8.7109375" style="98" customWidth="1"/>
    <col min="9954" max="9954" width="8" style="98" customWidth="1"/>
    <col min="9955" max="9955" width="8.140625" style="98" customWidth="1"/>
    <col min="9956" max="9956" width="9.28515625" style="98" customWidth="1"/>
    <col min="9957" max="9957" width="8.5703125" style="98" customWidth="1"/>
    <col min="9958" max="9958" width="8.7109375" style="98" customWidth="1"/>
    <col min="9959" max="9959" width="14.140625" style="98" customWidth="1"/>
    <col min="9960" max="9960" width="12.85546875" style="98" customWidth="1"/>
    <col min="9961" max="9961" width="10.140625" style="98" customWidth="1"/>
    <col min="9962" max="9962" width="14" style="98" customWidth="1"/>
    <col min="9963" max="9982" width="2.28515625" style="98" customWidth="1"/>
    <col min="9983" max="10198" width="8.7109375" style="98"/>
    <col min="10199" max="10199" width="3.140625" style="98" customWidth="1"/>
    <col min="10200" max="10200" width="24.85546875" style="98" customWidth="1"/>
    <col min="10201" max="10201" width="11.7109375" style="98" bestFit="1" customWidth="1"/>
    <col min="10202" max="10202" width="14.140625" style="98" customWidth="1"/>
    <col min="10203" max="10203" width="10.28515625" style="98" customWidth="1"/>
    <col min="10204" max="10204" width="9.85546875" style="98" customWidth="1"/>
    <col min="10205" max="10205" width="10.28515625" style="98" customWidth="1"/>
    <col min="10206" max="10206" width="9" style="98" customWidth="1"/>
    <col min="10207" max="10209" width="8.7109375" style="98" customWidth="1"/>
    <col min="10210" max="10210" width="8" style="98" customWidth="1"/>
    <col min="10211" max="10211" width="8.140625" style="98" customWidth="1"/>
    <col min="10212" max="10212" width="9.28515625" style="98" customWidth="1"/>
    <col min="10213" max="10213" width="8.5703125" style="98" customWidth="1"/>
    <col min="10214" max="10214" width="8.7109375" style="98" customWidth="1"/>
    <col min="10215" max="10215" width="14.140625" style="98" customWidth="1"/>
    <col min="10216" max="10216" width="12.85546875" style="98" customWidth="1"/>
    <col min="10217" max="10217" width="10.140625" style="98" customWidth="1"/>
    <col min="10218" max="10218" width="14" style="98" customWidth="1"/>
    <col min="10219" max="10238" width="2.28515625" style="98" customWidth="1"/>
    <col min="10239" max="10454" width="8.7109375" style="98"/>
    <col min="10455" max="10455" width="3.140625" style="98" customWidth="1"/>
    <col min="10456" max="10456" width="24.85546875" style="98" customWidth="1"/>
    <col min="10457" max="10457" width="11.7109375" style="98" bestFit="1" customWidth="1"/>
    <col min="10458" max="10458" width="14.140625" style="98" customWidth="1"/>
    <col min="10459" max="10459" width="10.28515625" style="98" customWidth="1"/>
    <col min="10460" max="10460" width="9.85546875" style="98" customWidth="1"/>
    <col min="10461" max="10461" width="10.28515625" style="98" customWidth="1"/>
    <col min="10462" max="10462" width="9" style="98" customWidth="1"/>
    <col min="10463" max="10465" width="8.7109375" style="98" customWidth="1"/>
    <col min="10466" max="10466" width="8" style="98" customWidth="1"/>
    <col min="10467" max="10467" width="8.140625" style="98" customWidth="1"/>
    <col min="10468" max="10468" width="9.28515625" style="98" customWidth="1"/>
    <col min="10469" max="10469" width="8.5703125" style="98" customWidth="1"/>
    <col min="10470" max="10470" width="8.7109375" style="98" customWidth="1"/>
    <col min="10471" max="10471" width="14.140625" style="98" customWidth="1"/>
    <col min="10472" max="10472" width="12.85546875" style="98" customWidth="1"/>
    <col min="10473" max="10473" width="10.140625" style="98" customWidth="1"/>
    <col min="10474" max="10474" width="14" style="98" customWidth="1"/>
    <col min="10475" max="10494" width="2.28515625" style="98" customWidth="1"/>
    <col min="10495" max="10710" width="8.7109375" style="98"/>
    <col min="10711" max="10711" width="3.140625" style="98" customWidth="1"/>
    <col min="10712" max="10712" width="24.85546875" style="98" customWidth="1"/>
    <col min="10713" max="10713" width="11.7109375" style="98" bestFit="1" customWidth="1"/>
    <col min="10714" max="10714" width="14.140625" style="98" customWidth="1"/>
    <col min="10715" max="10715" width="10.28515625" style="98" customWidth="1"/>
    <col min="10716" max="10716" width="9.85546875" style="98" customWidth="1"/>
    <col min="10717" max="10717" width="10.28515625" style="98" customWidth="1"/>
    <col min="10718" max="10718" width="9" style="98" customWidth="1"/>
    <col min="10719" max="10721" width="8.7109375" style="98" customWidth="1"/>
    <col min="10722" max="10722" width="8" style="98" customWidth="1"/>
    <col min="10723" max="10723" width="8.140625" style="98" customWidth="1"/>
    <col min="10724" max="10724" width="9.28515625" style="98" customWidth="1"/>
    <col min="10725" max="10725" width="8.5703125" style="98" customWidth="1"/>
    <col min="10726" max="10726" width="8.7109375" style="98" customWidth="1"/>
    <col min="10727" max="10727" width="14.140625" style="98" customWidth="1"/>
    <col min="10728" max="10728" width="12.85546875" style="98" customWidth="1"/>
    <col min="10729" max="10729" width="10.140625" style="98" customWidth="1"/>
    <col min="10730" max="10730" width="14" style="98" customWidth="1"/>
    <col min="10731" max="10750" width="2.28515625" style="98" customWidth="1"/>
    <col min="10751" max="10966" width="8.7109375" style="98"/>
    <col min="10967" max="10967" width="3.140625" style="98" customWidth="1"/>
    <col min="10968" max="10968" width="24.85546875" style="98" customWidth="1"/>
    <col min="10969" max="10969" width="11.7109375" style="98" bestFit="1" customWidth="1"/>
    <col min="10970" max="10970" width="14.140625" style="98" customWidth="1"/>
    <col min="10971" max="10971" width="10.28515625" style="98" customWidth="1"/>
    <col min="10972" max="10972" width="9.85546875" style="98" customWidth="1"/>
    <col min="10973" max="10973" width="10.28515625" style="98" customWidth="1"/>
    <col min="10974" max="10974" width="9" style="98" customWidth="1"/>
    <col min="10975" max="10977" width="8.7109375" style="98" customWidth="1"/>
    <col min="10978" max="10978" width="8" style="98" customWidth="1"/>
    <col min="10979" max="10979" width="8.140625" style="98" customWidth="1"/>
    <col min="10980" max="10980" width="9.28515625" style="98" customWidth="1"/>
    <col min="10981" max="10981" width="8.5703125" style="98" customWidth="1"/>
    <col min="10982" max="10982" width="8.7109375" style="98" customWidth="1"/>
    <col min="10983" max="10983" width="14.140625" style="98" customWidth="1"/>
    <col min="10984" max="10984" width="12.85546875" style="98" customWidth="1"/>
    <col min="10985" max="10985" width="10.140625" style="98" customWidth="1"/>
    <col min="10986" max="10986" width="14" style="98" customWidth="1"/>
    <col min="10987" max="11006" width="2.28515625" style="98" customWidth="1"/>
    <col min="11007" max="11222" width="8.7109375" style="98"/>
    <col min="11223" max="11223" width="3.140625" style="98" customWidth="1"/>
    <col min="11224" max="11224" width="24.85546875" style="98" customWidth="1"/>
    <col min="11225" max="11225" width="11.7109375" style="98" bestFit="1" customWidth="1"/>
    <col min="11226" max="11226" width="14.140625" style="98" customWidth="1"/>
    <col min="11227" max="11227" width="10.28515625" style="98" customWidth="1"/>
    <col min="11228" max="11228" width="9.85546875" style="98" customWidth="1"/>
    <col min="11229" max="11229" width="10.28515625" style="98" customWidth="1"/>
    <col min="11230" max="11230" width="9" style="98" customWidth="1"/>
    <col min="11231" max="11233" width="8.7109375" style="98" customWidth="1"/>
    <col min="11234" max="11234" width="8" style="98" customWidth="1"/>
    <col min="11235" max="11235" width="8.140625" style="98" customWidth="1"/>
    <col min="11236" max="11236" width="9.28515625" style="98" customWidth="1"/>
    <col min="11237" max="11237" width="8.5703125" style="98" customWidth="1"/>
    <col min="11238" max="11238" width="8.7109375" style="98" customWidth="1"/>
    <col min="11239" max="11239" width="14.140625" style="98" customWidth="1"/>
    <col min="11240" max="11240" width="12.85546875" style="98" customWidth="1"/>
    <col min="11241" max="11241" width="10.140625" style="98" customWidth="1"/>
    <col min="11242" max="11242" width="14" style="98" customWidth="1"/>
    <col min="11243" max="11262" width="2.28515625" style="98" customWidth="1"/>
    <col min="11263" max="11478" width="8.7109375" style="98"/>
    <col min="11479" max="11479" width="3.140625" style="98" customWidth="1"/>
    <col min="11480" max="11480" width="24.85546875" style="98" customWidth="1"/>
    <col min="11481" max="11481" width="11.7109375" style="98" bestFit="1" customWidth="1"/>
    <col min="11482" max="11482" width="14.140625" style="98" customWidth="1"/>
    <col min="11483" max="11483" width="10.28515625" style="98" customWidth="1"/>
    <col min="11484" max="11484" width="9.85546875" style="98" customWidth="1"/>
    <col min="11485" max="11485" width="10.28515625" style="98" customWidth="1"/>
    <col min="11486" max="11486" width="9" style="98" customWidth="1"/>
    <col min="11487" max="11489" width="8.7109375" style="98" customWidth="1"/>
    <col min="11490" max="11490" width="8" style="98" customWidth="1"/>
    <col min="11491" max="11491" width="8.140625" style="98" customWidth="1"/>
    <col min="11492" max="11492" width="9.28515625" style="98" customWidth="1"/>
    <col min="11493" max="11493" width="8.5703125" style="98" customWidth="1"/>
    <col min="11494" max="11494" width="8.7109375" style="98" customWidth="1"/>
    <col min="11495" max="11495" width="14.140625" style="98" customWidth="1"/>
    <col min="11496" max="11496" width="12.85546875" style="98" customWidth="1"/>
    <col min="11497" max="11497" width="10.140625" style="98" customWidth="1"/>
    <col min="11498" max="11498" width="14" style="98" customWidth="1"/>
    <col min="11499" max="11518" width="2.28515625" style="98" customWidth="1"/>
    <col min="11519" max="11734" width="8.7109375" style="98"/>
    <col min="11735" max="11735" width="3.140625" style="98" customWidth="1"/>
    <col min="11736" max="11736" width="24.85546875" style="98" customWidth="1"/>
    <col min="11737" max="11737" width="11.7109375" style="98" bestFit="1" customWidth="1"/>
    <col min="11738" max="11738" width="14.140625" style="98" customWidth="1"/>
    <col min="11739" max="11739" width="10.28515625" style="98" customWidth="1"/>
    <col min="11740" max="11740" width="9.85546875" style="98" customWidth="1"/>
    <col min="11741" max="11741" width="10.28515625" style="98" customWidth="1"/>
    <col min="11742" max="11742" width="9" style="98" customWidth="1"/>
    <col min="11743" max="11745" width="8.7109375" style="98" customWidth="1"/>
    <col min="11746" max="11746" width="8" style="98" customWidth="1"/>
    <col min="11747" max="11747" width="8.140625" style="98" customWidth="1"/>
    <col min="11748" max="11748" width="9.28515625" style="98" customWidth="1"/>
    <col min="11749" max="11749" width="8.5703125" style="98" customWidth="1"/>
    <col min="11750" max="11750" width="8.7109375" style="98" customWidth="1"/>
    <col min="11751" max="11751" width="14.140625" style="98" customWidth="1"/>
    <col min="11752" max="11752" width="12.85546875" style="98" customWidth="1"/>
    <col min="11753" max="11753" width="10.140625" style="98" customWidth="1"/>
    <col min="11754" max="11754" width="14" style="98" customWidth="1"/>
    <col min="11755" max="11774" width="2.28515625" style="98" customWidth="1"/>
    <col min="11775" max="11990" width="8.7109375" style="98"/>
    <col min="11991" max="11991" width="3.140625" style="98" customWidth="1"/>
    <col min="11992" max="11992" width="24.85546875" style="98" customWidth="1"/>
    <col min="11993" max="11993" width="11.7109375" style="98" bestFit="1" customWidth="1"/>
    <col min="11994" max="11994" width="14.140625" style="98" customWidth="1"/>
    <col min="11995" max="11995" width="10.28515625" style="98" customWidth="1"/>
    <col min="11996" max="11996" width="9.85546875" style="98" customWidth="1"/>
    <col min="11997" max="11997" width="10.28515625" style="98" customWidth="1"/>
    <col min="11998" max="11998" width="9" style="98" customWidth="1"/>
    <col min="11999" max="12001" width="8.7109375" style="98" customWidth="1"/>
    <col min="12002" max="12002" width="8" style="98" customWidth="1"/>
    <col min="12003" max="12003" width="8.140625" style="98" customWidth="1"/>
    <col min="12004" max="12004" width="9.28515625" style="98" customWidth="1"/>
    <col min="12005" max="12005" width="8.5703125" style="98" customWidth="1"/>
    <col min="12006" max="12006" width="8.7109375" style="98" customWidth="1"/>
    <col min="12007" max="12007" width="14.140625" style="98" customWidth="1"/>
    <col min="12008" max="12008" width="12.85546875" style="98" customWidth="1"/>
    <col min="12009" max="12009" width="10.140625" style="98" customWidth="1"/>
    <col min="12010" max="12010" width="14" style="98" customWidth="1"/>
    <col min="12011" max="12030" width="2.28515625" style="98" customWidth="1"/>
    <col min="12031" max="12246" width="8.7109375" style="98"/>
    <col min="12247" max="12247" width="3.140625" style="98" customWidth="1"/>
    <col min="12248" max="12248" width="24.85546875" style="98" customWidth="1"/>
    <col min="12249" max="12249" width="11.7109375" style="98" bestFit="1" customWidth="1"/>
    <col min="12250" max="12250" width="14.140625" style="98" customWidth="1"/>
    <col min="12251" max="12251" width="10.28515625" style="98" customWidth="1"/>
    <col min="12252" max="12252" width="9.85546875" style="98" customWidth="1"/>
    <col min="12253" max="12253" width="10.28515625" style="98" customWidth="1"/>
    <col min="12254" max="12254" width="9" style="98" customWidth="1"/>
    <col min="12255" max="12257" width="8.7109375" style="98" customWidth="1"/>
    <col min="12258" max="12258" width="8" style="98" customWidth="1"/>
    <col min="12259" max="12259" width="8.140625" style="98" customWidth="1"/>
    <col min="12260" max="12260" width="9.28515625" style="98" customWidth="1"/>
    <col min="12261" max="12261" width="8.5703125" style="98" customWidth="1"/>
    <col min="12262" max="12262" width="8.7109375" style="98" customWidth="1"/>
    <col min="12263" max="12263" width="14.140625" style="98" customWidth="1"/>
    <col min="12264" max="12264" width="12.85546875" style="98" customWidth="1"/>
    <col min="12265" max="12265" width="10.140625" style="98" customWidth="1"/>
    <col min="12266" max="12266" width="14" style="98" customWidth="1"/>
    <col min="12267" max="12286" width="2.28515625" style="98" customWidth="1"/>
    <col min="12287" max="12502" width="8.7109375" style="98"/>
    <col min="12503" max="12503" width="3.140625" style="98" customWidth="1"/>
    <col min="12504" max="12504" width="24.85546875" style="98" customWidth="1"/>
    <col min="12505" max="12505" width="11.7109375" style="98" bestFit="1" customWidth="1"/>
    <col min="12506" max="12506" width="14.140625" style="98" customWidth="1"/>
    <col min="12507" max="12507" width="10.28515625" style="98" customWidth="1"/>
    <col min="12508" max="12508" width="9.85546875" style="98" customWidth="1"/>
    <col min="12509" max="12509" width="10.28515625" style="98" customWidth="1"/>
    <col min="12510" max="12510" width="9" style="98" customWidth="1"/>
    <col min="12511" max="12513" width="8.7109375" style="98" customWidth="1"/>
    <col min="12514" max="12514" width="8" style="98" customWidth="1"/>
    <col min="12515" max="12515" width="8.140625" style="98" customWidth="1"/>
    <col min="12516" max="12516" width="9.28515625" style="98" customWidth="1"/>
    <col min="12517" max="12517" width="8.5703125" style="98" customWidth="1"/>
    <col min="12518" max="12518" width="8.7109375" style="98" customWidth="1"/>
    <col min="12519" max="12519" width="14.140625" style="98" customWidth="1"/>
    <col min="12520" max="12520" width="12.85546875" style="98" customWidth="1"/>
    <col min="12521" max="12521" width="10.140625" style="98" customWidth="1"/>
    <col min="12522" max="12522" width="14" style="98" customWidth="1"/>
    <col min="12523" max="12542" width="2.28515625" style="98" customWidth="1"/>
    <col min="12543" max="12758" width="8.7109375" style="98"/>
    <col min="12759" max="12759" width="3.140625" style="98" customWidth="1"/>
    <col min="12760" max="12760" width="24.85546875" style="98" customWidth="1"/>
    <col min="12761" max="12761" width="11.7109375" style="98" bestFit="1" customWidth="1"/>
    <col min="12762" max="12762" width="14.140625" style="98" customWidth="1"/>
    <col min="12763" max="12763" width="10.28515625" style="98" customWidth="1"/>
    <col min="12764" max="12764" width="9.85546875" style="98" customWidth="1"/>
    <col min="12765" max="12765" width="10.28515625" style="98" customWidth="1"/>
    <col min="12766" max="12766" width="9" style="98" customWidth="1"/>
    <col min="12767" max="12769" width="8.7109375" style="98" customWidth="1"/>
    <col min="12770" max="12770" width="8" style="98" customWidth="1"/>
    <col min="12771" max="12771" width="8.140625" style="98" customWidth="1"/>
    <col min="12772" max="12772" width="9.28515625" style="98" customWidth="1"/>
    <col min="12773" max="12773" width="8.5703125" style="98" customWidth="1"/>
    <col min="12774" max="12774" width="8.7109375" style="98" customWidth="1"/>
    <col min="12775" max="12775" width="14.140625" style="98" customWidth="1"/>
    <col min="12776" max="12776" width="12.85546875" style="98" customWidth="1"/>
    <col min="12777" max="12777" width="10.140625" style="98" customWidth="1"/>
    <col min="12778" max="12778" width="14" style="98" customWidth="1"/>
    <col min="12779" max="12798" width="2.28515625" style="98" customWidth="1"/>
    <col min="12799" max="13014" width="8.7109375" style="98"/>
    <col min="13015" max="13015" width="3.140625" style="98" customWidth="1"/>
    <col min="13016" max="13016" width="24.85546875" style="98" customWidth="1"/>
    <col min="13017" max="13017" width="11.7109375" style="98" bestFit="1" customWidth="1"/>
    <col min="13018" max="13018" width="14.140625" style="98" customWidth="1"/>
    <col min="13019" max="13019" width="10.28515625" style="98" customWidth="1"/>
    <col min="13020" max="13020" width="9.85546875" style="98" customWidth="1"/>
    <col min="13021" max="13021" width="10.28515625" style="98" customWidth="1"/>
    <col min="13022" max="13022" width="9" style="98" customWidth="1"/>
    <col min="13023" max="13025" width="8.7109375" style="98" customWidth="1"/>
    <col min="13026" max="13026" width="8" style="98" customWidth="1"/>
    <col min="13027" max="13027" width="8.140625" style="98" customWidth="1"/>
    <col min="13028" max="13028" width="9.28515625" style="98" customWidth="1"/>
    <col min="13029" max="13029" width="8.5703125" style="98" customWidth="1"/>
    <col min="13030" max="13030" width="8.7109375" style="98" customWidth="1"/>
    <col min="13031" max="13031" width="14.140625" style="98" customWidth="1"/>
    <col min="13032" max="13032" width="12.85546875" style="98" customWidth="1"/>
    <col min="13033" max="13033" width="10.140625" style="98" customWidth="1"/>
    <col min="13034" max="13034" width="14" style="98" customWidth="1"/>
    <col min="13035" max="13054" width="2.28515625" style="98" customWidth="1"/>
    <col min="13055" max="13270" width="8.7109375" style="98"/>
    <col min="13271" max="13271" width="3.140625" style="98" customWidth="1"/>
    <col min="13272" max="13272" width="24.85546875" style="98" customWidth="1"/>
    <col min="13273" max="13273" width="11.7109375" style="98" bestFit="1" customWidth="1"/>
    <col min="13274" max="13274" width="14.140625" style="98" customWidth="1"/>
    <col min="13275" max="13275" width="10.28515625" style="98" customWidth="1"/>
    <col min="13276" max="13276" width="9.85546875" style="98" customWidth="1"/>
    <col min="13277" max="13277" width="10.28515625" style="98" customWidth="1"/>
    <col min="13278" max="13278" width="9" style="98" customWidth="1"/>
    <col min="13279" max="13281" width="8.7109375" style="98" customWidth="1"/>
    <col min="13282" max="13282" width="8" style="98" customWidth="1"/>
    <col min="13283" max="13283" width="8.140625" style="98" customWidth="1"/>
    <col min="13284" max="13284" width="9.28515625" style="98" customWidth="1"/>
    <col min="13285" max="13285" width="8.5703125" style="98" customWidth="1"/>
    <col min="13286" max="13286" width="8.7109375" style="98" customWidth="1"/>
    <col min="13287" max="13287" width="14.140625" style="98" customWidth="1"/>
    <col min="13288" max="13288" width="12.85546875" style="98" customWidth="1"/>
    <col min="13289" max="13289" width="10.140625" style="98" customWidth="1"/>
    <col min="13290" max="13290" width="14" style="98" customWidth="1"/>
    <col min="13291" max="13310" width="2.28515625" style="98" customWidth="1"/>
    <col min="13311" max="13526" width="8.7109375" style="98"/>
    <col min="13527" max="13527" width="3.140625" style="98" customWidth="1"/>
    <col min="13528" max="13528" width="24.85546875" style="98" customWidth="1"/>
    <col min="13529" max="13529" width="11.7109375" style="98" bestFit="1" customWidth="1"/>
    <col min="13530" max="13530" width="14.140625" style="98" customWidth="1"/>
    <col min="13531" max="13531" width="10.28515625" style="98" customWidth="1"/>
    <col min="13532" max="13532" width="9.85546875" style="98" customWidth="1"/>
    <col min="13533" max="13533" width="10.28515625" style="98" customWidth="1"/>
    <col min="13534" max="13534" width="9" style="98" customWidth="1"/>
    <col min="13535" max="13537" width="8.7109375" style="98" customWidth="1"/>
    <col min="13538" max="13538" width="8" style="98" customWidth="1"/>
    <col min="13539" max="13539" width="8.140625" style="98" customWidth="1"/>
    <col min="13540" max="13540" width="9.28515625" style="98" customWidth="1"/>
    <col min="13541" max="13541" width="8.5703125" style="98" customWidth="1"/>
    <col min="13542" max="13542" width="8.7109375" style="98" customWidth="1"/>
    <col min="13543" max="13543" width="14.140625" style="98" customWidth="1"/>
    <col min="13544" max="13544" width="12.85546875" style="98" customWidth="1"/>
    <col min="13545" max="13545" width="10.140625" style="98" customWidth="1"/>
    <col min="13546" max="13546" width="14" style="98" customWidth="1"/>
    <col min="13547" max="13566" width="2.28515625" style="98" customWidth="1"/>
    <col min="13567" max="13782" width="8.7109375" style="98"/>
    <col min="13783" max="13783" width="3.140625" style="98" customWidth="1"/>
    <col min="13784" max="13784" width="24.85546875" style="98" customWidth="1"/>
    <col min="13785" max="13785" width="11.7109375" style="98" bestFit="1" customWidth="1"/>
    <col min="13786" max="13786" width="14.140625" style="98" customWidth="1"/>
    <col min="13787" max="13787" width="10.28515625" style="98" customWidth="1"/>
    <col min="13788" max="13788" width="9.85546875" style="98" customWidth="1"/>
    <col min="13789" max="13789" width="10.28515625" style="98" customWidth="1"/>
    <col min="13790" max="13790" width="9" style="98" customWidth="1"/>
    <col min="13791" max="13793" width="8.7109375" style="98" customWidth="1"/>
    <col min="13794" max="13794" width="8" style="98" customWidth="1"/>
    <col min="13795" max="13795" width="8.140625" style="98" customWidth="1"/>
    <col min="13796" max="13796" width="9.28515625" style="98" customWidth="1"/>
    <col min="13797" max="13797" width="8.5703125" style="98" customWidth="1"/>
    <col min="13798" max="13798" width="8.7109375" style="98" customWidth="1"/>
    <col min="13799" max="13799" width="14.140625" style="98" customWidth="1"/>
    <col min="13800" max="13800" width="12.85546875" style="98" customWidth="1"/>
    <col min="13801" max="13801" width="10.140625" style="98" customWidth="1"/>
    <col min="13802" max="13802" width="14" style="98" customWidth="1"/>
    <col min="13803" max="13822" width="2.28515625" style="98" customWidth="1"/>
    <col min="13823" max="14038" width="8.7109375" style="98"/>
    <col min="14039" max="14039" width="3.140625" style="98" customWidth="1"/>
    <col min="14040" max="14040" width="24.85546875" style="98" customWidth="1"/>
    <col min="14041" max="14041" width="11.7109375" style="98" bestFit="1" customWidth="1"/>
    <col min="14042" max="14042" width="14.140625" style="98" customWidth="1"/>
    <col min="14043" max="14043" width="10.28515625" style="98" customWidth="1"/>
    <col min="14044" max="14044" width="9.85546875" style="98" customWidth="1"/>
    <col min="14045" max="14045" width="10.28515625" style="98" customWidth="1"/>
    <col min="14046" max="14046" width="9" style="98" customWidth="1"/>
    <col min="14047" max="14049" width="8.7109375" style="98" customWidth="1"/>
    <col min="14050" max="14050" width="8" style="98" customWidth="1"/>
    <col min="14051" max="14051" width="8.140625" style="98" customWidth="1"/>
    <col min="14052" max="14052" width="9.28515625" style="98" customWidth="1"/>
    <col min="14053" max="14053" width="8.5703125" style="98" customWidth="1"/>
    <col min="14054" max="14054" width="8.7109375" style="98" customWidth="1"/>
    <col min="14055" max="14055" width="14.140625" style="98" customWidth="1"/>
    <col min="14056" max="14056" width="12.85546875" style="98" customWidth="1"/>
    <col min="14057" max="14057" width="10.140625" style="98" customWidth="1"/>
    <col min="14058" max="14058" width="14" style="98" customWidth="1"/>
    <col min="14059" max="14078" width="2.28515625" style="98" customWidth="1"/>
    <col min="14079" max="14294" width="8.7109375" style="98"/>
    <col min="14295" max="14295" width="3.140625" style="98" customWidth="1"/>
    <col min="14296" max="14296" width="24.85546875" style="98" customWidth="1"/>
    <col min="14297" max="14297" width="11.7109375" style="98" bestFit="1" customWidth="1"/>
    <col min="14298" max="14298" width="14.140625" style="98" customWidth="1"/>
    <col min="14299" max="14299" width="10.28515625" style="98" customWidth="1"/>
    <col min="14300" max="14300" width="9.85546875" style="98" customWidth="1"/>
    <col min="14301" max="14301" width="10.28515625" style="98" customWidth="1"/>
    <col min="14302" max="14302" width="9" style="98" customWidth="1"/>
    <col min="14303" max="14305" width="8.7109375" style="98" customWidth="1"/>
    <col min="14306" max="14306" width="8" style="98" customWidth="1"/>
    <col min="14307" max="14307" width="8.140625" style="98" customWidth="1"/>
    <col min="14308" max="14308" width="9.28515625" style="98" customWidth="1"/>
    <col min="14309" max="14309" width="8.5703125" style="98" customWidth="1"/>
    <col min="14310" max="14310" width="8.7109375" style="98" customWidth="1"/>
    <col min="14311" max="14311" width="14.140625" style="98" customWidth="1"/>
    <col min="14312" max="14312" width="12.85546875" style="98" customWidth="1"/>
    <col min="14313" max="14313" width="10.140625" style="98" customWidth="1"/>
    <col min="14314" max="14314" width="14" style="98" customWidth="1"/>
    <col min="14315" max="14334" width="2.28515625" style="98" customWidth="1"/>
    <col min="14335" max="14550" width="8.7109375" style="98"/>
    <col min="14551" max="14551" width="3.140625" style="98" customWidth="1"/>
    <col min="14552" max="14552" width="24.85546875" style="98" customWidth="1"/>
    <col min="14553" max="14553" width="11.7109375" style="98" bestFit="1" customWidth="1"/>
    <col min="14554" max="14554" width="14.140625" style="98" customWidth="1"/>
    <col min="14555" max="14555" width="10.28515625" style="98" customWidth="1"/>
    <col min="14556" max="14556" width="9.85546875" style="98" customWidth="1"/>
    <col min="14557" max="14557" width="10.28515625" style="98" customWidth="1"/>
    <col min="14558" max="14558" width="9" style="98" customWidth="1"/>
    <col min="14559" max="14561" width="8.7109375" style="98" customWidth="1"/>
    <col min="14562" max="14562" width="8" style="98" customWidth="1"/>
    <col min="14563" max="14563" width="8.140625" style="98" customWidth="1"/>
    <col min="14564" max="14564" width="9.28515625" style="98" customWidth="1"/>
    <col min="14565" max="14565" width="8.5703125" style="98" customWidth="1"/>
    <col min="14566" max="14566" width="8.7109375" style="98" customWidth="1"/>
    <col min="14567" max="14567" width="14.140625" style="98" customWidth="1"/>
    <col min="14568" max="14568" width="12.85546875" style="98" customWidth="1"/>
    <col min="14569" max="14569" width="10.140625" style="98" customWidth="1"/>
    <col min="14570" max="14570" width="14" style="98" customWidth="1"/>
    <col min="14571" max="14590" width="2.28515625" style="98" customWidth="1"/>
    <col min="14591" max="14806" width="8.7109375" style="98"/>
    <col min="14807" max="14807" width="3.140625" style="98" customWidth="1"/>
    <col min="14808" max="14808" width="24.85546875" style="98" customWidth="1"/>
    <col min="14809" max="14809" width="11.7109375" style="98" bestFit="1" customWidth="1"/>
    <col min="14810" max="14810" width="14.140625" style="98" customWidth="1"/>
    <col min="14811" max="14811" width="10.28515625" style="98" customWidth="1"/>
    <col min="14812" max="14812" width="9.85546875" style="98" customWidth="1"/>
    <col min="14813" max="14813" width="10.28515625" style="98" customWidth="1"/>
    <col min="14814" max="14814" width="9" style="98" customWidth="1"/>
    <col min="14815" max="14817" width="8.7109375" style="98" customWidth="1"/>
    <col min="14818" max="14818" width="8" style="98" customWidth="1"/>
    <col min="14819" max="14819" width="8.140625" style="98" customWidth="1"/>
    <col min="14820" max="14820" width="9.28515625" style="98" customWidth="1"/>
    <col min="14821" max="14821" width="8.5703125" style="98" customWidth="1"/>
    <col min="14822" max="14822" width="8.7109375" style="98" customWidth="1"/>
    <col min="14823" max="14823" width="14.140625" style="98" customWidth="1"/>
    <col min="14824" max="14824" width="12.85546875" style="98" customWidth="1"/>
    <col min="14825" max="14825" width="10.140625" style="98" customWidth="1"/>
    <col min="14826" max="14826" width="14" style="98" customWidth="1"/>
    <col min="14827" max="14846" width="2.28515625" style="98" customWidth="1"/>
    <col min="14847" max="15062" width="8.7109375" style="98"/>
    <col min="15063" max="15063" width="3.140625" style="98" customWidth="1"/>
    <col min="15064" max="15064" width="24.85546875" style="98" customWidth="1"/>
    <col min="15065" max="15065" width="11.7109375" style="98" bestFit="1" customWidth="1"/>
    <col min="15066" max="15066" width="14.140625" style="98" customWidth="1"/>
    <col min="15067" max="15067" width="10.28515625" style="98" customWidth="1"/>
    <col min="15068" max="15068" width="9.85546875" style="98" customWidth="1"/>
    <col min="15069" max="15069" width="10.28515625" style="98" customWidth="1"/>
    <col min="15070" max="15070" width="9" style="98" customWidth="1"/>
    <col min="15071" max="15073" width="8.7109375" style="98" customWidth="1"/>
    <col min="15074" max="15074" width="8" style="98" customWidth="1"/>
    <col min="15075" max="15075" width="8.140625" style="98" customWidth="1"/>
    <col min="15076" max="15076" width="9.28515625" style="98" customWidth="1"/>
    <col min="15077" max="15077" width="8.5703125" style="98" customWidth="1"/>
    <col min="15078" max="15078" width="8.7109375" style="98" customWidth="1"/>
    <col min="15079" max="15079" width="14.140625" style="98" customWidth="1"/>
    <col min="15080" max="15080" width="12.85546875" style="98" customWidth="1"/>
    <col min="15081" max="15081" width="10.140625" style="98" customWidth="1"/>
    <col min="15082" max="15082" width="14" style="98" customWidth="1"/>
    <col min="15083" max="15102" width="2.28515625" style="98" customWidth="1"/>
    <col min="15103" max="15318" width="8.7109375" style="98"/>
    <col min="15319" max="15319" width="3.140625" style="98" customWidth="1"/>
    <col min="15320" max="15320" width="24.85546875" style="98" customWidth="1"/>
    <col min="15321" max="15321" width="11.7109375" style="98" bestFit="1" customWidth="1"/>
    <col min="15322" max="15322" width="14.140625" style="98" customWidth="1"/>
    <col min="15323" max="15323" width="10.28515625" style="98" customWidth="1"/>
    <col min="15324" max="15324" width="9.85546875" style="98" customWidth="1"/>
    <col min="15325" max="15325" width="10.28515625" style="98" customWidth="1"/>
    <col min="15326" max="15326" width="9" style="98" customWidth="1"/>
    <col min="15327" max="15329" width="8.7109375" style="98" customWidth="1"/>
    <col min="15330" max="15330" width="8" style="98" customWidth="1"/>
    <col min="15331" max="15331" width="8.140625" style="98" customWidth="1"/>
    <col min="15332" max="15332" width="9.28515625" style="98" customWidth="1"/>
    <col min="15333" max="15333" width="8.5703125" style="98" customWidth="1"/>
    <col min="15334" max="15334" width="8.7109375" style="98" customWidth="1"/>
    <col min="15335" max="15335" width="14.140625" style="98" customWidth="1"/>
    <col min="15336" max="15336" width="12.85546875" style="98" customWidth="1"/>
    <col min="15337" max="15337" width="10.140625" style="98" customWidth="1"/>
    <col min="15338" max="15338" width="14" style="98" customWidth="1"/>
    <col min="15339" max="15358" width="2.28515625" style="98" customWidth="1"/>
    <col min="15359" max="15574" width="8.7109375" style="98"/>
    <col min="15575" max="15575" width="3.140625" style="98" customWidth="1"/>
    <col min="15576" max="15576" width="24.85546875" style="98" customWidth="1"/>
    <col min="15577" max="15577" width="11.7109375" style="98" bestFit="1" customWidth="1"/>
    <col min="15578" max="15578" width="14.140625" style="98" customWidth="1"/>
    <col min="15579" max="15579" width="10.28515625" style="98" customWidth="1"/>
    <col min="15580" max="15580" width="9.85546875" style="98" customWidth="1"/>
    <col min="15581" max="15581" width="10.28515625" style="98" customWidth="1"/>
    <col min="15582" max="15582" width="9" style="98" customWidth="1"/>
    <col min="15583" max="15585" width="8.7109375" style="98" customWidth="1"/>
    <col min="15586" max="15586" width="8" style="98" customWidth="1"/>
    <col min="15587" max="15587" width="8.140625" style="98" customWidth="1"/>
    <col min="15588" max="15588" width="9.28515625" style="98" customWidth="1"/>
    <col min="15589" max="15589" width="8.5703125" style="98" customWidth="1"/>
    <col min="15590" max="15590" width="8.7109375" style="98" customWidth="1"/>
    <col min="15591" max="15591" width="14.140625" style="98" customWidth="1"/>
    <col min="15592" max="15592" width="12.85546875" style="98" customWidth="1"/>
    <col min="15593" max="15593" width="10.140625" style="98" customWidth="1"/>
    <col min="15594" max="15594" width="14" style="98" customWidth="1"/>
    <col min="15595" max="15614" width="2.28515625" style="98" customWidth="1"/>
    <col min="15615" max="15830" width="8.7109375" style="98"/>
    <col min="15831" max="15831" width="3.140625" style="98" customWidth="1"/>
    <col min="15832" max="15832" width="24.85546875" style="98" customWidth="1"/>
    <col min="15833" max="15833" width="11.7109375" style="98" bestFit="1" customWidth="1"/>
    <col min="15834" max="15834" width="14.140625" style="98" customWidth="1"/>
    <col min="15835" max="15835" width="10.28515625" style="98" customWidth="1"/>
    <col min="15836" max="15836" width="9.85546875" style="98" customWidth="1"/>
    <col min="15837" max="15837" width="10.28515625" style="98" customWidth="1"/>
    <col min="15838" max="15838" width="9" style="98" customWidth="1"/>
    <col min="15839" max="15841" width="8.7109375" style="98" customWidth="1"/>
    <col min="15842" max="15842" width="8" style="98" customWidth="1"/>
    <col min="15843" max="15843" width="8.140625" style="98" customWidth="1"/>
    <col min="15844" max="15844" width="9.28515625" style="98" customWidth="1"/>
    <col min="15845" max="15845" width="8.5703125" style="98" customWidth="1"/>
    <col min="15846" max="15846" width="8.7109375" style="98" customWidth="1"/>
    <col min="15847" max="15847" width="14.140625" style="98" customWidth="1"/>
    <col min="15848" max="15848" width="12.85546875" style="98" customWidth="1"/>
    <col min="15849" max="15849" width="10.140625" style="98" customWidth="1"/>
    <col min="15850" max="15850" width="14" style="98" customWidth="1"/>
    <col min="15851" max="15870" width="2.28515625" style="98" customWidth="1"/>
    <col min="15871" max="16086" width="8.7109375" style="98"/>
    <col min="16087" max="16087" width="3.140625" style="98" customWidth="1"/>
    <col min="16088" max="16088" width="24.85546875" style="98" customWidth="1"/>
    <col min="16089" max="16089" width="11.7109375" style="98" bestFit="1" customWidth="1"/>
    <col min="16090" max="16090" width="14.140625" style="98" customWidth="1"/>
    <col min="16091" max="16091" width="10.28515625" style="98" customWidth="1"/>
    <col min="16092" max="16092" width="9.85546875" style="98" customWidth="1"/>
    <col min="16093" max="16093" width="10.28515625" style="98" customWidth="1"/>
    <col min="16094" max="16094" width="9" style="98" customWidth="1"/>
    <col min="16095" max="16097" width="8.7109375" style="98" customWidth="1"/>
    <col min="16098" max="16098" width="8" style="98" customWidth="1"/>
    <col min="16099" max="16099" width="8.140625" style="98" customWidth="1"/>
    <col min="16100" max="16100" width="9.28515625" style="98" customWidth="1"/>
    <col min="16101" max="16101" width="8.5703125" style="98" customWidth="1"/>
    <col min="16102" max="16102" width="8.7109375" style="98" customWidth="1"/>
    <col min="16103" max="16103" width="14.140625" style="98" customWidth="1"/>
    <col min="16104" max="16104" width="12.85546875" style="98" customWidth="1"/>
    <col min="16105" max="16105" width="10.140625" style="98" customWidth="1"/>
    <col min="16106" max="16106" width="14" style="98" customWidth="1"/>
    <col min="16107" max="16126" width="2.28515625" style="98" customWidth="1"/>
    <col min="16127" max="16384" width="8.7109375" style="98"/>
  </cols>
  <sheetData>
    <row r="1" spans="1:39" ht="11.25" hidden="1">
      <c r="A1" s="1015"/>
      <c r="B1" s="1015"/>
      <c r="C1" s="1015"/>
      <c r="D1" s="1015"/>
      <c r="E1" s="1015"/>
      <c r="F1" s="1015"/>
      <c r="G1" s="1015"/>
      <c r="H1" s="1015"/>
      <c r="I1" s="1015"/>
      <c r="J1" s="1015"/>
      <c r="K1" s="1015"/>
      <c r="L1" s="1015"/>
      <c r="M1" s="1015"/>
      <c r="N1" s="1015"/>
      <c r="O1" s="1015"/>
      <c r="P1" s="1015"/>
      <c r="Q1" s="1015"/>
      <c r="R1" s="1015"/>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1015"/>
    </row>
    <row r="2" spans="1:39" ht="11.25" hidden="1">
      <c r="A2" s="1015"/>
      <c r="B2" s="1015"/>
      <c r="C2" s="1015"/>
      <c r="D2" s="1015"/>
      <c r="E2" s="1015"/>
      <c r="F2" s="1015"/>
      <c r="G2" s="1015"/>
      <c r="H2" s="1015"/>
      <c r="I2" s="1015"/>
      <c r="J2" s="1015"/>
      <c r="K2" s="1015"/>
      <c r="L2" s="1015"/>
      <c r="M2" s="1015"/>
      <c r="N2" s="1015"/>
      <c r="O2" s="1015"/>
      <c r="P2" s="1015"/>
      <c r="Q2" s="1015"/>
      <c r="R2" s="1015"/>
      <c r="S2" s="901"/>
      <c r="T2" s="901"/>
      <c r="U2" s="901"/>
      <c r="V2" s="901"/>
      <c r="W2" s="901"/>
      <c r="X2" s="901"/>
      <c r="Y2" s="901"/>
      <c r="Z2" s="901"/>
      <c r="AA2" s="901"/>
      <c r="AB2" s="901"/>
      <c r="AC2" s="901"/>
      <c r="AD2" s="901"/>
      <c r="AE2" s="901"/>
      <c r="AF2" s="901"/>
      <c r="AG2" s="901"/>
      <c r="AH2" s="901"/>
      <c r="AI2" s="901"/>
      <c r="AJ2" s="901"/>
      <c r="AK2" s="901"/>
      <c r="AL2" s="901"/>
      <c r="AM2" s="1015"/>
    </row>
    <row r="3" spans="1:39" ht="11.25" hidden="1">
      <c r="A3" s="1015"/>
      <c r="B3" s="1015"/>
      <c r="C3" s="1015"/>
      <c r="D3" s="1015"/>
      <c r="E3" s="1015"/>
      <c r="F3" s="1015"/>
      <c r="G3" s="1015"/>
      <c r="H3" s="1015"/>
      <c r="I3" s="1015"/>
      <c r="J3" s="1015"/>
      <c r="K3" s="1015"/>
      <c r="L3" s="1015"/>
      <c r="M3" s="1015"/>
      <c r="N3" s="1015"/>
      <c r="O3" s="1015"/>
      <c r="P3" s="1015"/>
      <c r="Q3" s="1015"/>
      <c r="R3" s="1015"/>
      <c r="S3" s="901"/>
      <c r="T3" s="901"/>
      <c r="U3" s="901"/>
      <c r="V3" s="901"/>
      <c r="W3" s="901"/>
      <c r="X3" s="901"/>
      <c r="Y3" s="901"/>
      <c r="Z3" s="901"/>
      <c r="AA3" s="901"/>
      <c r="AB3" s="901"/>
      <c r="AC3" s="901"/>
      <c r="AD3" s="901"/>
      <c r="AE3" s="901"/>
      <c r="AF3" s="901"/>
      <c r="AG3" s="901"/>
      <c r="AH3" s="901"/>
      <c r="AI3" s="901"/>
      <c r="AJ3" s="901"/>
      <c r="AK3" s="901"/>
      <c r="AL3" s="901"/>
      <c r="AM3" s="1015"/>
    </row>
    <row r="4" spans="1:39" ht="11.25" hidden="1">
      <c r="A4" s="1015"/>
      <c r="B4" s="1015"/>
      <c r="C4" s="1015"/>
      <c r="D4" s="1015"/>
      <c r="E4" s="1015"/>
      <c r="F4" s="1015"/>
      <c r="G4" s="1015"/>
      <c r="H4" s="1015"/>
      <c r="I4" s="1015"/>
      <c r="J4" s="1015"/>
      <c r="K4" s="1015"/>
      <c r="L4" s="1015"/>
      <c r="M4" s="1015"/>
      <c r="N4" s="1015"/>
      <c r="O4" s="1015"/>
      <c r="P4" s="1015"/>
      <c r="Q4" s="1015"/>
      <c r="R4" s="1015"/>
      <c r="S4" s="901"/>
      <c r="T4" s="901"/>
      <c r="U4" s="901"/>
      <c r="V4" s="901"/>
      <c r="W4" s="901"/>
      <c r="X4" s="901"/>
      <c r="Y4" s="901"/>
      <c r="Z4" s="901"/>
      <c r="AA4" s="901"/>
      <c r="AB4" s="901"/>
      <c r="AC4" s="901"/>
      <c r="AD4" s="901"/>
      <c r="AE4" s="901"/>
      <c r="AF4" s="901"/>
      <c r="AG4" s="901"/>
      <c r="AH4" s="901"/>
      <c r="AI4" s="901"/>
      <c r="AJ4" s="901"/>
      <c r="AK4" s="901"/>
      <c r="AL4" s="901"/>
      <c r="AM4" s="1015"/>
    </row>
    <row r="5" spans="1:39" ht="11.25" hidden="1">
      <c r="A5" s="1015"/>
      <c r="B5" s="1015"/>
      <c r="C5" s="1015"/>
      <c r="D5" s="1015"/>
      <c r="E5" s="1015"/>
      <c r="F5" s="1015"/>
      <c r="G5" s="1015"/>
      <c r="H5" s="1015"/>
      <c r="I5" s="1015"/>
      <c r="J5" s="1015"/>
      <c r="K5" s="1015"/>
      <c r="L5" s="1015"/>
      <c r="M5" s="1015"/>
      <c r="N5" s="1015"/>
      <c r="O5" s="1015"/>
      <c r="P5" s="1015"/>
      <c r="Q5" s="1015"/>
      <c r="R5" s="1015"/>
      <c r="S5" s="901"/>
      <c r="T5" s="901"/>
      <c r="U5" s="901"/>
      <c r="V5" s="901"/>
      <c r="W5" s="901"/>
      <c r="X5" s="901"/>
      <c r="Y5" s="901"/>
      <c r="Z5" s="901"/>
      <c r="AA5" s="901"/>
      <c r="AB5" s="901"/>
      <c r="AC5" s="901"/>
      <c r="AD5" s="901"/>
      <c r="AE5" s="901"/>
      <c r="AF5" s="901"/>
      <c r="AG5" s="901"/>
      <c r="AH5" s="901"/>
      <c r="AI5" s="901"/>
      <c r="AJ5" s="901"/>
      <c r="AK5" s="901"/>
      <c r="AL5" s="901"/>
      <c r="AM5" s="1015"/>
    </row>
    <row r="6" spans="1:39" ht="11.25" hidden="1">
      <c r="A6" s="1015"/>
      <c r="B6" s="1015"/>
      <c r="C6" s="1015"/>
      <c r="D6" s="1015"/>
      <c r="E6" s="1015"/>
      <c r="F6" s="1015"/>
      <c r="G6" s="1015"/>
      <c r="H6" s="1015"/>
      <c r="I6" s="1015"/>
      <c r="J6" s="1015"/>
      <c r="K6" s="1015"/>
      <c r="L6" s="1015"/>
      <c r="M6" s="1015"/>
      <c r="N6" s="1015"/>
      <c r="O6" s="1015"/>
      <c r="P6" s="1015"/>
      <c r="Q6" s="1015"/>
      <c r="R6" s="1015"/>
      <c r="S6" s="901"/>
      <c r="T6" s="901"/>
      <c r="U6" s="901"/>
      <c r="V6" s="901"/>
      <c r="W6" s="901"/>
      <c r="X6" s="901"/>
      <c r="Y6" s="901"/>
      <c r="Z6" s="901"/>
      <c r="AA6" s="901"/>
      <c r="AB6" s="901"/>
      <c r="AC6" s="901"/>
      <c r="AD6" s="901"/>
      <c r="AE6" s="901"/>
      <c r="AF6" s="901"/>
      <c r="AG6" s="901"/>
      <c r="AH6" s="901"/>
      <c r="AI6" s="901"/>
      <c r="AJ6" s="901"/>
      <c r="AK6" s="901"/>
      <c r="AL6" s="901"/>
      <c r="AM6" s="1015"/>
    </row>
    <row r="7" spans="1:39" ht="11.25" hidden="1">
      <c r="A7" s="1015"/>
      <c r="B7" s="1015"/>
      <c r="C7" s="1015"/>
      <c r="D7" s="1015"/>
      <c r="E7" s="1015"/>
      <c r="F7" s="1015"/>
      <c r="G7" s="1015"/>
      <c r="H7" s="1015"/>
      <c r="I7" s="1015"/>
      <c r="J7" s="1015"/>
      <c r="K7" s="1015"/>
      <c r="L7" s="1015"/>
      <c r="M7" s="1015"/>
      <c r="N7" s="1015"/>
      <c r="O7" s="1015"/>
      <c r="P7" s="1015"/>
      <c r="Q7" s="1015"/>
      <c r="R7" s="1015"/>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1015"/>
    </row>
    <row r="8" spans="1:39" hidden="1">
      <c r="A8" s="1015"/>
      <c r="B8" s="1015"/>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5"/>
      <c r="AK8" s="1015"/>
      <c r="AL8" s="1015"/>
      <c r="AM8" s="1015"/>
    </row>
    <row r="9" spans="1:39" hidden="1">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row>
    <row r="10" spans="1:39" hidden="1">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row>
    <row r="11" spans="1:39" ht="15" hidden="1" customHeight="1">
      <c r="A11" s="1015"/>
      <c r="B11" s="1015"/>
      <c r="C11" s="1015"/>
      <c r="D11" s="1015"/>
      <c r="E11" s="1015"/>
      <c r="F11" s="1015"/>
      <c r="G11" s="1015"/>
      <c r="H11" s="1015"/>
      <c r="I11" s="1015"/>
      <c r="J11" s="1015"/>
      <c r="K11" s="1015"/>
      <c r="L11" s="1015"/>
      <c r="M11" s="983"/>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15"/>
      <c r="AM11" s="1015"/>
    </row>
    <row r="12" spans="1:39" ht="20.100000000000001" customHeight="1">
      <c r="A12" s="1015"/>
      <c r="B12" s="1015"/>
      <c r="C12" s="1015"/>
      <c r="D12" s="1015"/>
      <c r="E12" s="1015"/>
      <c r="F12" s="1015"/>
      <c r="G12" s="1015"/>
      <c r="H12" s="1015"/>
      <c r="I12" s="1015"/>
      <c r="J12" s="1015"/>
      <c r="K12" s="1015"/>
      <c r="L12" s="477" t="s">
        <v>1278</v>
      </c>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40"/>
    </row>
    <row r="13" spans="1:39" ht="11.25" customHeight="1">
      <c r="A13" s="1015"/>
      <c r="B13" s="1015"/>
      <c r="C13" s="1015"/>
      <c r="D13" s="1015"/>
      <c r="E13" s="1015"/>
      <c r="F13" s="1015"/>
      <c r="G13" s="1015"/>
      <c r="H13" s="1015"/>
      <c r="I13" s="1015"/>
      <c r="J13" s="1015"/>
      <c r="K13" s="1015"/>
      <c r="L13" s="1016"/>
      <c r="M13" s="1017"/>
      <c r="N13" s="1017"/>
      <c r="O13" s="1017"/>
      <c r="P13" s="1017"/>
      <c r="Q13" s="1017"/>
      <c r="R13" s="1017"/>
      <c r="S13" s="1017"/>
      <c r="T13" s="1017"/>
      <c r="U13" s="1017"/>
      <c r="V13" s="1017"/>
      <c r="W13" s="1017"/>
      <c r="X13" s="1017"/>
      <c r="Y13" s="1017"/>
      <c r="Z13" s="1017"/>
      <c r="AA13" s="1017"/>
      <c r="AB13" s="1017"/>
      <c r="AC13" s="1017"/>
      <c r="AD13" s="1018"/>
      <c r="AE13" s="1018"/>
      <c r="AF13" s="1018"/>
      <c r="AG13" s="1018"/>
      <c r="AH13" s="1018"/>
      <c r="AI13" s="1018"/>
      <c r="AJ13" s="1018"/>
      <c r="AK13" s="1018"/>
      <c r="AL13" s="1018"/>
      <c r="AM13" s="1015"/>
    </row>
    <row r="14" spans="1:39" ht="15" customHeight="1">
      <c r="A14" s="1015"/>
      <c r="B14" s="1015"/>
      <c r="C14" s="1015"/>
      <c r="D14" s="1015"/>
      <c r="E14" s="1015"/>
      <c r="F14" s="1015"/>
      <c r="G14" s="1015"/>
      <c r="H14" s="1015"/>
      <c r="I14" s="1015"/>
      <c r="J14" s="1015"/>
      <c r="K14" s="1015"/>
      <c r="L14" s="986" t="s">
        <v>374</v>
      </c>
      <c r="M14" s="987" t="s">
        <v>230</v>
      </c>
      <c r="N14" s="986" t="s">
        <v>143</v>
      </c>
      <c r="O14" s="906" t="s">
        <v>4295</v>
      </c>
      <c r="P14" s="906" t="s">
        <v>4295</v>
      </c>
      <c r="Q14" s="906" t="s">
        <v>4295</v>
      </c>
      <c r="R14" s="907" t="s">
        <v>4296</v>
      </c>
      <c r="S14" s="908" t="s">
        <v>4297</v>
      </c>
      <c r="T14" s="908" t="s">
        <v>4326</v>
      </c>
      <c r="U14" s="908" t="s">
        <v>4327</v>
      </c>
      <c r="V14" s="908" t="s">
        <v>4328</v>
      </c>
      <c r="W14" s="908" t="s">
        <v>4329</v>
      </c>
      <c r="X14" s="908" t="s">
        <v>4330</v>
      </c>
      <c r="Y14" s="908" t="s">
        <v>4331</v>
      </c>
      <c r="Z14" s="908" t="s">
        <v>4332</v>
      </c>
      <c r="AA14" s="908" t="s">
        <v>4333</v>
      </c>
      <c r="AB14" s="908" t="s">
        <v>4334</v>
      </c>
      <c r="AC14" s="908" t="s">
        <v>4297</v>
      </c>
      <c r="AD14" s="908" t="s">
        <v>4326</v>
      </c>
      <c r="AE14" s="908" t="s">
        <v>4327</v>
      </c>
      <c r="AF14" s="908" t="s">
        <v>4328</v>
      </c>
      <c r="AG14" s="908" t="s">
        <v>4329</v>
      </c>
      <c r="AH14" s="908" t="s">
        <v>4330</v>
      </c>
      <c r="AI14" s="908" t="s">
        <v>4331</v>
      </c>
      <c r="AJ14" s="908" t="s">
        <v>4332</v>
      </c>
      <c r="AK14" s="908" t="s">
        <v>4333</v>
      </c>
      <c r="AL14" s="908" t="s">
        <v>4334</v>
      </c>
      <c r="AM14" s="904" t="s">
        <v>322</v>
      </c>
    </row>
    <row r="15" spans="1:39" ht="50.1" customHeight="1">
      <c r="A15" s="1015"/>
      <c r="B15" s="1015"/>
      <c r="C15" s="1015"/>
      <c r="D15" s="1015"/>
      <c r="E15" s="1015"/>
      <c r="F15" s="1015"/>
      <c r="G15" s="1015"/>
      <c r="H15" s="1015"/>
      <c r="I15" s="1015"/>
      <c r="J15" s="1015"/>
      <c r="K15" s="1015"/>
      <c r="L15" s="1019"/>
      <c r="M15" s="1019"/>
      <c r="N15" s="1019"/>
      <c r="O15" s="908" t="s">
        <v>285</v>
      </c>
      <c r="P15" s="908" t="s">
        <v>323</v>
      </c>
      <c r="Q15" s="908" t="s">
        <v>303</v>
      </c>
      <c r="R15" s="908" t="s">
        <v>285</v>
      </c>
      <c r="S15" s="911" t="s">
        <v>286</v>
      </c>
      <c r="T15" s="911" t="s">
        <v>286</v>
      </c>
      <c r="U15" s="911" t="s">
        <v>286</v>
      </c>
      <c r="V15" s="911" t="s">
        <v>286</v>
      </c>
      <c r="W15" s="911" t="s">
        <v>286</v>
      </c>
      <c r="X15" s="911" t="s">
        <v>286</v>
      </c>
      <c r="Y15" s="911" t="s">
        <v>286</v>
      </c>
      <c r="Z15" s="911" t="s">
        <v>286</v>
      </c>
      <c r="AA15" s="911" t="s">
        <v>286</v>
      </c>
      <c r="AB15" s="911" t="s">
        <v>286</v>
      </c>
      <c r="AC15" s="911" t="s">
        <v>285</v>
      </c>
      <c r="AD15" s="911" t="s">
        <v>285</v>
      </c>
      <c r="AE15" s="911" t="s">
        <v>285</v>
      </c>
      <c r="AF15" s="911" t="s">
        <v>285</v>
      </c>
      <c r="AG15" s="911" t="s">
        <v>285</v>
      </c>
      <c r="AH15" s="911" t="s">
        <v>285</v>
      </c>
      <c r="AI15" s="911" t="s">
        <v>285</v>
      </c>
      <c r="AJ15" s="911" t="s">
        <v>285</v>
      </c>
      <c r="AK15" s="911" t="s">
        <v>285</v>
      </c>
      <c r="AL15" s="911" t="s">
        <v>285</v>
      </c>
      <c r="AM15" s="1019"/>
    </row>
    <row r="16" spans="1:39" ht="11.25">
      <c r="A16" s="912" t="s">
        <v>18</v>
      </c>
      <c r="B16" s="1015" t="s">
        <v>1230</v>
      </c>
      <c r="C16" s="1015"/>
      <c r="D16" s="1015"/>
      <c r="E16" s="1015"/>
      <c r="F16" s="1015"/>
      <c r="G16" s="1015"/>
      <c r="H16" s="1015"/>
      <c r="I16" s="1015"/>
      <c r="J16" s="1015"/>
      <c r="K16" s="1015"/>
      <c r="L16" s="990" t="s">
        <v>4290</v>
      </c>
      <c r="M16" s="808"/>
      <c r="N16" s="808"/>
      <c r="O16" s="1020">
        <v>2295.2399999999998</v>
      </c>
      <c r="P16" s="1020">
        <v>2047.1899999999998</v>
      </c>
      <c r="Q16" s="1020">
        <v>2047.1899999999998</v>
      </c>
      <c r="R16" s="1020">
        <v>2592.7799999999997</v>
      </c>
      <c r="S16" s="1020">
        <v>3473.43</v>
      </c>
      <c r="T16" s="1020">
        <v>3647.1014999999998</v>
      </c>
      <c r="U16" s="1020">
        <v>3829.4565750000006</v>
      </c>
      <c r="V16" s="1020">
        <v>4020.9294037500008</v>
      </c>
      <c r="W16" s="1020">
        <v>4221.9758739375011</v>
      </c>
      <c r="X16" s="1020">
        <v>0</v>
      </c>
      <c r="Y16" s="1020">
        <v>0</v>
      </c>
      <c r="Z16" s="1020">
        <v>0</v>
      </c>
      <c r="AA16" s="1020">
        <v>0</v>
      </c>
      <c r="AB16" s="1020">
        <v>0</v>
      </c>
      <c r="AC16" s="1020">
        <v>2902.5334690279997</v>
      </c>
      <c r="AD16" s="1020">
        <v>3024.4398747271757</v>
      </c>
      <c r="AE16" s="1020">
        <v>3145.417469716263</v>
      </c>
      <c r="AF16" s="1020">
        <v>3271.2341685049137</v>
      </c>
      <c r="AG16" s="1020">
        <v>3402.0835352451104</v>
      </c>
      <c r="AH16" s="1020">
        <v>0</v>
      </c>
      <c r="AI16" s="1020">
        <v>0</v>
      </c>
      <c r="AJ16" s="1020">
        <v>0</v>
      </c>
      <c r="AK16" s="1020">
        <v>0</v>
      </c>
      <c r="AL16" s="1020">
        <v>0</v>
      </c>
      <c r="AM16" s="1021"/>
    </row>
    <row r="17" spans="1:39" ht="147.75" customHeight="1">
      <c r="A17" s="963">
        <v>1</v>
      </c>
      <c r="B17" s="1015"/>
      <c r="C17" s="1015"/>
      <c r="D17" s="1015"/>
      <c r="E17" s="1015"/>
      <c r="F17" s="1015"/>
      <c r="G17" s="1015"/>
      <c r="H17" s="1015"/>
      <c r="I17" s="1015"/>
      <c r="J17" s="1015"/>
      <c r="K17" s="1015"/>
      <c r="L17" s="993">
        <v>1</v>
      </c>
      <c r="M17" s="1022" t="s">
        <v>420</v>
      </c>
      <c r="N17" s="225" t="s">
        <v>369</v>
      </c>
      <c r="O17" s="994">
        <v>227.35</v>
      </c>
      <c r="P17" s="994">
        <v>67.2</v>
      </c>
      <c r="Q17" s="994">
        <v>67.2</v>
      </c>
      <c r="R17" s="994">
        <v>235.99</v>
      </c>
      <c r="S17" s="994">
        <v>88.2</v>
      </c>
      <c r="T17" s="994">
        <v>92.610000000000014</v>
      </c>
      <c r="U17" s="994">
        <v>97.240500000000011</v>
      </c>
      <c r="V17" s="994">
        <v>102.10252500000001</v>
      </c>
      <c r="W17" s="994">
        <v>107.20765125000003</v>
      </c>
      <c r="X17" s="994">
        <v>0</v>
      </c>
      <c r="Y17" s="994">
        <v>0</v>
      </c>
      <c r="Z17" s="994">
        <v>0</v>
      </c>
      <c r="AA17" s="994">
        <v>0</v>
      </c>
      <c r="AB17" s="994">
        <v>0</v>
      </c>
      <c r="AC17" s="994">
        <v>80.306100000000001</v>
      </c>
      <c r="AD17" s="994">
        <v>83.678956200000002</v>
      </c>
      <c r="AE17" s="994">
        <v>87.026114448000001</v>
      </c>
      <c r="AF17" s="994">
        <v>90.507159025920004</v>
      </c>
      <c r="AG17" s="994">
        <v>94.127445386956808</v>
      </c>
      <c r="AH17" s="994">
        <v>0</v>
      </c>
      <c r="AI17" s="994">
        <v>0</v>
      </c>
      <c r="AJ17" s="994">
        <v>0</v>
      </c>
      <c r="AK17" s="994">
        <v>0</v>
      </c>
      <c r="AL17" s="994">
        <v>0</v>
      </c>
      <c r="AM17" s="919" t="s">
        <v>4207</v>
      </c>
    </row>
    <row r="18" spans="1:39" ht="11.25">
      <c r="A18" s="963">
        <v>1</v>
      </c>
      <c r="B18" s="1015"/>
      <c r="C18" s="1015"/>
      <c r="D18" s="1015"/>
      <c r="E18" s="1015"/>
      <c r="F18" s="1015"/>
      <c r="G18" s="1015"/>
      <c r="H18" s="1015"/>
      <c r="I18" s="1015"/>
      <c r="J18" s="1023" t="s">
        <v>1070</v>
      </c>
      <c r="K18" s="1015"/>
      <c r="L18" s="993"/>
      <c r="M18" s="1022"/>
      <c r="N18" s="225"/>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44"/>
    </row>
    <row r="19" spans="1:39" ht="33" customHeight="1">
      <c r="A19" s="810">
        <v>1</v>
      </c>
      <c r="B19" s="1015"/>
      <c r="C19" s="1015"/>
      <c r="D19" s="1015"/>
      <c r="E19" s="1015"/>
      <c r="F19" s="1015"/>
      <c r="G19" s="1015"/>
      <c r="H19" s="1015"/>
      <c r="I19" s="1015"/>
      <c r="J19" s="1024" t="s">
        <v>165</v>
      </c>
      <c r="K19" s="779"/>
      <c r="L19" s="1025" t="s">
        <v>165</v>
      </c>
      <c r="M19" s="223" t="s">
        <v>4159</v>
      </c>
      <c r="N19" s="225" t="s">
        <v>369</v>
      </c>
      <c r="O19" s="996">
        <v>227.35</v>
      </c>
      <c r="P19" s="996">
        <v>67.2</v>
      </c>
      <c r="Q19" s="996">
        <v>67.2</v>
      </c>
      <c r="R19" s="996">
        <v>235.99</v>
      </c>
      <c r="S19" s="996">
        <v>88.2</v>
      </c>
      <c r="T19" s="996">
        <v>92.610000000000014</v>
      </c>
      <c r="U19" s="996">
        <v>97.240500000000011</v>
      </c>
      <c r="V19" s="996">
        <v>102.10252500000001</v>
      </c>
      <c r="W19" s="996">
        <v>107.20765125000003</v>
      </c>
      <c r="X19" s="996"/>
      <c r="Y19" s="996"/>
      <c r="Z19" s="996"/>
      <c r="AA19" s="996"/>
      <c r="AB19" s="996"/>
      <c r="AC19" s="996">
        <v>80.306100000000001</v>
      </c>
      <c r="AD19" s="996">
        <v>83.678956200000002</v>
      </c>
      <c r="AE19" s="996">
        <v>87.026114448000001</v>
      </c>
      <c r="AF19" s="996">
        <v>90.507159025920004</v>
      </c>
      <c r="AG19" s="996">
        <v>94.127445386956808</v>
      </c>
      <c r="AH19" s="996"/>
      <c r="AI19" s="996"/>
      <c r="AJ19" s="996"/>
      <c r="AK19" s="996"/>
      <c r="AL19" s="996"/>
      <c r="AM19" s="919" t="s">
        <v>4209</v>
      </c>
    </row>
    <row r="20" spans="1:39" ht="44.25" customHeight="1">
      <c r="A20" s="963">
        <v>1</v>
      </c>
      <c r="B20" s="1015"/>
      <c r="C20" s="1015"/>
      <c r="D20" s="1015"/>
      <c r="E20" s="1015"/>
      <c r="F20" s="1015"/>
      <c r="G20" s="1015"/>
      <c r="H20" s="1015"/>
      <c r="I20" s="1015"/>
      <c r="J20" s="1024"/>
      <c r="K20" s="1015"/>
      <c r="L20" s="1026" t="s">
        <v>412</v>
      </c>
      <c r="M20" s="247" t="s">
        <v>1171</v>
      </c>
      <c r="N20" s="220" t="s">
        <v>328</v>
      </c>
      <c r="O20" s="996">
        <v>2.4420000000000002</v>
      </c>
      <c r="P20" s="996">
        <v>0.72599999999999998</v>
      </c>
      <c r="Q20" s="996">
        <v>0.72599999999999998</v>
      </c>
      <c r="R20" s="996">
        <v>2.4420000000000002</v>
      </c>
      <c r="S20" s="996">
        <v>0.73499999999999999</v>
      </c>
      <c r="T20" s="996">
        <v>0.73499999999999999</v>
      </c>
      <c r="U20" s="996">
        <v>0.73499999999999999</v>
      </c>
      <c r="V20" s="996">
        <v>0.73499999999999999</v>
      </c>
      <c r="W20" s="996">
        <v>0.73499999999999999</v>
      </c>
      <c r="X20" s="996"/>
      <c r="Y20" s="996"/>
      <c r="Z20" s="996"/>
      <c r="AA20" s="996"/>
      <c r="AB20" s="996"/>
      <c r="AC20" s="996">
        <v>0.73499999999999999</v>
      </c>
      <c r="AD20" s="996">
        <v>0.73499999999999999</v>
      </c>
      <c r="AE20" s="996">
        <v>0.73499999999999999</v>
      </c>
      <c r="AF20" s="996">
        <v>0.73499999999999999</v>
      </c>
      <c r="AG20" s="996">
        <v>0.73499999999999999</v>
      </c>
      <c r="AH20" s="996"/>
      <c r="AI20" s="996"/>
      <c r="AJ20" s="996"/>
      <c r="AK20" s="996"/>
      <c r="AL20" s="996"/>
      <c r="AM20" s="919" t="s">
        <v>4208</v>
      </c>
    </row>
    <row r="21" spans="1:39" ht="22.5">
      <c r="A21" s="963">
        <v>1</v>
      </c>
      <c r="B21" s="1015"/>
      <c r="C21" s="1015"/>
      <c r="D21" s="1015"/>
      <c r="E21" s="1015"/>
      <c r="F21" s="1015"/>
      <c r="G21" s="1015"/>
      <c r="H21" s="1015"/>
      <c r="I21" s="1015"/>
      <c r="J21" s="1024"/>
      <c r="K21" s="1015"/>
      <c r="L21" s="1026" t="s">
        <v>414</v>
      </c>
      <c r="M21" s="247" t="s">
        <v>419</v>
      </c>
      <c r="N21" s="220" t="s">
        <v>678</v>
      </c>
      <c r="O21" s="957">
        <v>93.099918099918085</v>
      </c>
      <c r="P21" s="957">
        <v>92.561983471074385</v>
      </c>
      <c r="Q21" s="957">
        <v>92.561983471074385</v>
      </c>
      <c r="R21" s="957">
        <v>96.63800163800164</v>
      </c>
      <c r="S21" s="957">
        <v>120</v>
      </c>
      <c r="T21" s="957">
        <v>126.00000000000001</v>
      </c>
      <c r="U21" s="957">
        <v>132.30000000000001</v>
      </c>
      <c r="V21" s="957">
        <v>138.91500000000002</v>
      </c>
      <c r="W21" s="957">
        <v>145.86075000000002</v>
      </c>
      <c r="X21" s="957">
        <v>0</v>
      </c>
      <c r="Y21" s="957">
        <v>0</v>
      </c>
      <c r="Z21" s="957">
        <v>0</v>
      </c>
      <c r="AA21" s="957">
        <v>0</v>
      </c>
      <c r="AB21" s="957">
        <v>0</v>
      </c>
      <c r="AC21" s="957">
        <v>109.26</v>
      </c>
      <c r="AD21" s="957">
        <v>113.84892000000001</v>
      </c>
      <c r="AE21" s="957">
        <v>118.4028768</v>
      </c>
      <c r="AF21" s="957">
        <v>123.13899187200001</v>
      </c>
      <c r="AG21" s="957">
        <v>128.06455154688001</v>
      </c>
      <c r="AH21" s="957">
        <v>0</v>
      </c>
      <c r="AI21" s="957">
        <v>0</v>
      </c>
      <c r="AJ21" s="957">
        <v>0</v>
      </c>
      <c r="AK21" s="957">
        <v>0</v>
      </c>
      <c r="AL21" s="957">
        <v>0</v>
      </c>
      <c r="AM21" s="919" t="s">
        <v>4278</v>
      </c>
    </row>
    <row r="22" spans="1:39" ht="11.25">
      <c r="A22" s="963">
        <v>1</v>
      </c>
      <c r="B22" s="1015"/>
      <c r="C22" s="1015"/>
      <c r="D22" s="1015"/>
      <c r="E22" s="1015"/>
      <c r="F22" s="1015"/>
      <c r="G22" s="1015"/>
      <c r="H22" s="1015"/>
      <c r="I22" s="1015"/>
      <c r="J22" s="1015"/>
      <c r="K22" s="1015"/>
      <c r="L22" s="993">
        <v>2</v>
      </c>
      <c r="M22" s="1022" t="s">
        <v>422</v>
      </c>
      <c r="N22" s="225" t="s">
        <v>369</v>
      </c>
      <c r="O22" s="994">
        <v>0</v>
      </c>
      <c r="P22" s="994">
        <v>0</v>
      </c>
      <c r="Q22" s="994">
        <v>0</v>
      </c>
      <c r="R22" s="994">
        <v>0</v>
      </c>
      <c r="S22" s="994">
        <v>0</v>
      </c>
      <c r="T22" s="994">
        <v>0</v>
      </c>
      <c r="U22" s="994">
        <v>0</v>
      </c>
      <c r="V22" s="994">
        <v>0</v>
      </c>
      <c r="W22" s="994">
        <v>0</v>
      </c>
      <c r="X22" s="994">
        <v>0</v>
      </c>
      <c r="Y22" s="994">
        <v>0</v>
      </c>
      <c r="Z22" s="994">
        <v>0</v>
      </c>
      <c r="AA22" s="994">
        <v>0</v>
      </c>
      <c r="AB22" s="994">
        <v>0</v>
      </c>
      <c r="AC22" s="994">
        <v>0</v>
      </c>
      <c r="AD22" s="994">
        <v>0</v>
      </c>
      <c r="AE22" s="994">
        <v>0</v>
      </c>
      <c r="AF22" s="994">
        <v>0</v>
      </c>
      <c r="AG22" s="994">
        <v>0</v>
      </c>
      <c r="AH22" s="994">
        <v>0</v>
      </c>
      <c r="AI22" s="994">
        <v>0</v>
      </c>
      <c r="AJ22" s="994">
        <v>0</v>
      </c>
      <c r="AK22" s="994">
        <v>0</v>
      </c>
      <c r="AL22" s="994">
        <v>0</v>
      </c>
      <c r="AM22" s="919"/>
    </row>
    <row r="23" spans="1:39" ht="0.2" customHeight="1">
      <c r="A23" s="963">
        <v>1</v>
      </c>
      <c r="B23" s="1015"/>
      <c r="C23" s="1015"/>
      <c r="D23" s="1015"/>
      <c r="E23" s="1015"/>
      <c r="F23" s="1015"/>
      <c r="G23" s="1015"/>
      <c r="H23" s="1015"/>
      <c r="I23" s="1015"/>
      <c r="J23" s="1023" t="s">
        <v>1071</v>
      </c>
      <c r="K23" s="1015"/>
      <c r="L23" s="993"/>
      <c r="M23" s="1022"/>
      <c r="N23" s="225"/>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44"/>
    </row>
    <row r="24" spans="1:39" ht="87" customHeight="1">
      <c r="A24" s="963">
        <v>1</v>
      </c>
      <c r="B24" s="1015"/>
      <c r="C24" s="1015"/>
      <c r="D24" s="1015"/>
      <c r="E24" s="1015"/>
      <c r="F24" s="1015"/>
      <c r="G24" s="1015"/>
      <c r="H24" s="1015"/>
      <c r="I24" s="1015"/>
      <c r="J24" s="1015"/>
      <c r="K24" s="1015"/>
      <c r="L24" s="993">
        <v>3</v>
      </c>
      <c r="M24" s="1022" t="s">
        <v>424</v>
      </c>
      <c r="N24" s="225" t="s">
        <v>369</v>
      </c>
      <c r="O24" s="994">
        <v>128.69</v>
      </c>
      <c r="P24" s="994">
        <v>131.79</v>
      </c>
      <c r="Q24" s="994">
        <v>131.79</v>
      </c>
      <c r="R24" s="994">
        <v>145.69</v>
      </c>
      <c r="S24" s="994">
        <v>233.23</v>
      </c>
      <c r="T24" s="994">
        <v>244.89150000000001</v>
      </c>
      <c r="U24" s="994">
        <v>257.13607500000001</v>
      </c>
      <c r="V24" s="994">
        <v>269.99287875000005</v>
      </c>
      <c r="W24" s="994">
        <v>283.49252268750007</v>
      </c>
      <c r="X24" s="994">
        <v>0</v>
      </c>
      <c r="Y24" s="994">
        <v>0</v>
      </c>
      <c r="Z24" s="994">
        <v>0</v>
      </c>
      <c r="AA24" s="994">
        <v>0</v>
      </c>
      <c r="AB24" s="994">
        <v>0</v>
      </c>
      <c r="AC24" s="994">
        <v>208.82230000000001</v>
      </c>
      <c r="AD24" s="994">
        <v>217.59283660000003</v>
      </c>
      <c r="AE24" s="994">
        <v>226.29655006400003</v>
      </c>
      <c r="AF24" s="994">
        <v>235.34841206656003</v>
      </c>
      <c r="AG24" s="994">
        <v>244.76234854922245</v>
      </c>
      <c r="AH24" s="994">
        <v>0</v>
      </c>
      <c r="AI24" s="994">
        <v>0</v>
      </c>
      <c r="AJ24" s="994">
        <v>0</v>
      </c>
      <c r="AK24" s="994">
        <v>0</v>
      </c>
      <c r="AL24" s="994">
        <v>0</v>
      </c>
      <c r="AM24" s="919" t="s">
        <v>4207</v>
      </c>
    </row>
    <row r="25" spans="1:39" ht="11.25">
      <c r="A25" s="963">
        <v>1</v>
      </c>
      <c r="B25" s="1015"/>
      <c r="C25" s="1015"/>
      <c r="D25" s="1015"/>
      <c r="E25" s="1015"/>
      <c r="F25" s="1015"/>
      <c r="G25" s="1015"/>
      <c r="H25" s="1015"/>
      <c r="I25" s="1015"/>
      <c r="J25" s="1023" t="s">
        <v>1072</v>
      </c>
      <c r="K25" s="1015"/>
      <c r="L25" s="993"/>
      <c r="M25" s="1022"/>
      <c r="N25" s="225"/>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44"/>
    </row>
    <row r="26" spans="1:39" ht="54.75" customHeight="1">
      <c r="A26" s="810">
        <v>1</v>
      </c>
      <c r="B26" s="1015"/>
      <c r="C26" s="1015"/>
      <c r="D26" s="1015"/>
      <c r="E26" s="1015"/>
      <c r="F26" s="1015"/>
      <c r="G26" s="1015"/>
      <c r="H26" s="1015"/>
      <c r="I26" s="1015"/>
      <c r="J26" s="1024" t="s">
        <v>170</v>
      </c>
      <c r="K26" s="779"/>
      <c r="L26" s="1025" t="s">
        <v>170</v>
      </c>
      <c r="M26" s="223" t="s">
        <v>4159</v>
      </c>
      <c r="N26" s="225" t="s">
        <v>369</v>
      </c>
      <c r="O26" s="996">
        <v>128.69</v>
      </c>
      <c r="P26" s="996">
        <v>131.79</v>
      </c>
      <c r="Q26" s="996">
        <v>131.79</v>
      </c>
      <c r="R26" s="996">
        <v>145.69</v>
      </c>
      <c r="S26" s="996">
        <v>233.23</v>
      </c>
      <c r="T26" s="996">
        <v>244.89150000000001</v>
      </c>
      <c r="U26" s="996">
        <v>257.13607500000001</v>
      </c>
      <c r="V26" s="996">
        <v>269.99287875000005</v>
      </c>
      <c r="W26" s="996">
        <v>283.49252268750007</v>
      </c>
      <c r="X26" s="996"/>
      <c r="Y26" s="996"/>
      <c r="Z26" s="996"/>
      <c r="AA26" s="996"/>
      <c r="AB26" s="996"/>
      <c r="AC26" s="996">
        <v>208.82230000000001</v>
      </c>
      <c r="AD26" s="996">
        <v>217.59283660000003</v>
      </c>
      <c r="AE26" s="996">
        <v>226.29655006400003</v>
      </c>
      <c r="AF26" s="996">
        <v>235.34841206656003</v>
      </c>
      <c r="AG26" s="996">
        <v>244.76234854922245</v>
      </c>
      <c r="AH26" s="996"/>
      <c r="AI26" s="996"/>
      <c r="AJ26" s="996"/>
      <c r="AK26" s="996"/>
      <c r="AL26" s="996"/>
      <c r="AM26" s="919" t="s">
        <v>4209</v>
      </c>
    </row>
    <row r="27" spans="1:39" ht="22.5">
      <c r="A27" s="963">
        <v>1</v>
      </c>
      <c r="B27" s="1015"/>
      <c r="C27" s="1015"/>
      <c r="D27" s="1015"/>
      <c r="E27" s="1015"/>
      <c r="F27" s="1015"/>
      <c r="G27" s="1015"/>
      <c r="H27" s="1015"/>
      <c r="I27" s="1015"/>
      <c r="J27" s="1024"/>
      <c r="K27" s="1015"/>
      <c r="L27" s="1026" t="s">
        <v>1042</v>
      </c>
      <c r="M27" s="247" t="s">
        <v>1173</v>
      </c>
      <c r="N27" s="220" t="s">
        <v>328</v>
      </c>
      <c r="O27" s="996">
        <v>2.4420000000000002</v>
      </c>
      <c r="P27" s="996">
        <v>2.4420000000000002</v>
      </c>
      <c r="Q27" s="996">
        <v>2.4420000000000002</v>
      </c>
      <c r="R27" s="996">
        <v>2.4420000000000002</v>
      </c>
      <c r="S27" s="996">
        <v>2.4550000000000001</v>
      </c>
      <c r="T27" s="996">
        <v>2.4550000000000001</v>
      </c>
      <c r="U27" s="996">
        <v>2.4550000000000001</v>
      </c>
      <c r="V27" s="996">
        <v>2.4550000000000001</v>
      </c>
      <c r="W27" s="996">
        <v>2.4550000000000001</v>
      </c>
      <c r="X27" s="996"/>
      <c r="Y27" s="996"/>
      <c r="Z27" s="996"/>
      <c r="AA27" s="996"/>
      <c r="AB27" s="996"/>
      <c r="AC27" s="996">
        <v>2.4550000000000001</v>
      </c>
      <c r="AD27" s="996">
        <v>2.4550000000000001</v>
      </c>
      <c r="AE27" s="996">
        <v>2.4550000000000001</v>
      </c>
      <c r="AF27" s="996">
        <v>2.4550000000000001</v>
      </c>
      <c r="AG27" s="996">
        <v>2.4550000000000001</v>
      </c>
      <c r="AH27" s="996"/>
      <c r="AI27" s="996"/>
      <c r="AJ27" s="996"/>
      <c r="AK27" s="996"/>
      <c r="AL27" s="996"/>
      <c r="AM27" s="919" t="s">
        <v>4208</v>
      </c>
    </row>
    <row r="28" spans="1:39" ht="41.25" customHeight="1">
      <c r="A28" s="963">
        <v>1</v>
      </c>
      <c r="B28" s="1015"/>
      <c r="C28" s="1015"/>
      <c r="D28" s="1015"/>
      <c r="E28" s="1015"/>
      <c r="F28" s="1015"/>
      <c r="G28" s="1015"/>
      <c r="H28" s="1015"/>
      <c r="I28" s="1015"/>
      <c r="J28" s="1024"/>
      <c r="K28" s="1015"/>
      <c r="L28" s="1026" t="s">
        <v>1043</v>
      </c>
      <c r="M28" s="247" t="s">
        <v>423</v>
      </c>
      <c r="N28" s="220" t="s">
        <v>678</v>
      </c>
      <c r="O28" s="957">
        <v>52.698607698607695</v>
      </c>
      <c r="P28" s="957">
        <v>53.968058968058962</v>
      </c>
      <c r="Q28" s="957">
        <v>53.968058968058962</v>
      </c>
      <c r="R28" s="957">
        <v>59.660114660114658</v>
      </c>
      <c r="S28" s="957">
        <v>95.002036659877788</v>
      </c>
      <c r="T28" s="957">
        <v>99.752138492871694</v>
      </c>
      <c r="U28" s="957">
        <v>104.73974541751528</v>
      </c>
      <c r="V28" s="957">
        <v>109.97673268839105</v>
      </c>
      <c r="W28" s="957">
        <v>115.47556932281061</v>
      </c>
      <c r="X28" s="957">
        <v>0</v>
      </c>
      <c r="Y28" s="957">
        <v>0</v>
      </c>
      <c r="Z28" s="957">
        <v>0</v>
      </c>
      <c r="AA28" s="957">
        <v>0</v>
      </c>
      <c r="AB28" s="957">
        <v>0</v>
      </c>
      <c r="AC28" s="957">
        <v>85.06</v>
      </c>
      <c r="AD28" s="957">
        <v>88.632520000000014</v>
      </c>
      <c r="AE28" s="957">
        <v>92.177820800000006</v>
      </c>
      <c r="AF28" s="957">
        <v>95.864933632000003</v>
      </c>
      <c r="AG28" s="957">
        <v>99.69953097728002</v>
      </c>
      <c r="AH28" s="957">
        <v>0</v>
      </c>
      <c r="AI28" s="957">
        <v>0</v>
      </c>
      <c r="AJ28" s="957">
        <v>0</v>
      </c>
      <c r="AK28" s="957">
        <v>0</v>
      </c>
      <c r="AL28" s="957">
        <v>0</v>
      </c>
      <c r="AM28" s="919" t="s">
        <v>4211</v>
      </c>
    </row>
    <row r="29" spans="1:39" ht="11.25">
      <c r="A29" s="963">
        <v>1</v>
      </c>
      <c r="B29" s="1015"/>
      <c r="C29" s="1015"/>
      <c r="D29" s="1015"/>
      <c r="E29" s="1015"/>
      <c r="F29" s="1015"/>
      <c r="G29" s="1015"/>
      <c r="H29" s="1015"/>
      <c r="I29" s="1015"/>
      <c r="J29" s="1015"/>
      <c r="K29" s="1015"/>
      <c r="L29" s="993">
        <v>4</v>
      </c>
      <c r="M29" s="1022" t="s">
        <v>425</v>
      </c>
      <c r="N29" s="225" t="s">
        <v>369</v>
      </c>
      <c r="O29" s="994">
        <v>0</v>
      </c>
      <c r="P29" s="994">
        <v>0</v>
      </c>
      <c r="Q29" s="994">
        <v>0</v>
      </c>
      <c r="R29" s="994">
        <v>0</v>
      </c>
      <c r="S29" s="994">
        <v>0</v>
      </c>
      <c r="T29" s="994">
        <v>0</v>
      </c>
      <c r="U29" s="994">
        <v>0</v>
      </c>
      <c r="V29" s="994">
        <v>0</v>
      </c>
      <c r="W29" s="994">
        <v>0</v>
      </c>
      <c r="X29" s="994">
        <v>0</v>
      </c>
      <c r="Y29" s="994">
        <v>0</v>
      </c>
      <c r="Z29" s="994">
        <v>0</v>
      </c>
      <c r="AA29" s="994">
        <v>0</v>
      </c>
      <c r="AB29" s="994">
        <v>0</v>
      </c>
      <c r="AC29" s="994">
        <v>0</v>
      </c>
      <c r="AD29" s="994">
        <v>0</v>
      </c>
      <c r="AE29" s="994">
        <v>0</v>
      </c>
      <c r="AF29" s="994">
        <v>0</v>
      </c>
      <c r="AG29" s="994">
        <v>0</v>
      </c>
      <c r="AH29" s="994">
        <v>0</v>
      </c>
      <c r="AI29" s="994">
        <v>0</v>
      </c>
      <c r="AJ29" s="994">
        <v>0</v>
      </c>
      <c r="AK29" s="994">
        <v>0</v>
      </c>
      <c r="AL29" s="994">
        <v>0</v>
      </c>
      <c r="AM29" s="919"/>
    </row>
    <row r="30" spans="1:39" ht="0.2" customHeight="1">
      <c r="A30" s="963">
        <v>1</v>
      </c>
      <c r="B30" s="1015"/>
      <c r="C30" s="1015"/>
      <c r="D30" s="1015"/>
      <c r="E30" s="1015"/>
      <c r="F30" s="1015"/>
      <c r="G30" s="1015"/>
      <c r="H30" s="1015"/>
      <c r="I30" s="1015"/>
      <c r="J30" s="1023" t="s">
        <v>1073</v>
      </c>
      <c r="K30" s="1015"/>
      <c r="L30" s="993"/>
      <c r="M30" s="1022"/>
      <c r="N30" s="225"/>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44"/>
    </row>
    <row r="31" spans="1:39" ht="11.25">
      <c r="A31" s="963">
        <v>1</v>
      </c>
      <c r="B31" s="1015"/>
      <c r="C31" s="1015"/>
      <c r="D31" s="1015"/>
      <c r="E31" s="1015"/>
      <c r="F31" s="1015"/>
      <c r="G31" s="1015"/>
      <c r="H31" s="1015"/>
      <c r="I31" s="1015"/>
      <c r="J31" s="1015"/>
      <c r="K31" s="1015"/>
      <c r="L31" s="993">
        <v>5</v>
      </c>
      <c r="M31" s="1022" t="s">
        <v>1314</v>
      </c>
      <c r="N31" s="225" t="s">
        <v>369</v>
      </c>
      <c r="O31" s="994">
        <v>0</v>
      </c>
      <c r="P31" s="994">
        <v>0</v>
      </c>
      <c r="Q31" s="994">
        <v>0</v>
      </c>
      <c r="R31" s="994">
        <v>0</v>
      </c>
      <c r="S31" s="994">
        <v>0</v>
      </c>
      <c r="T31" s="994">
        <v>0</v>
      </c>
      <c r="U31" s="994">
        <v>0</v>
      </c>
      <c r="V31" s="994">
        <v>0</v>
      </c>
      <c r="W31" s="994">
        <v>0</v>
      </c>
      <c r="X31" s="994">
        <v>0</v>
      </c>
      <c r="Y31" s="994">
        <v>0</v>
      </c>
      <c r="Z31" s="994">
        <v>0</v>
      </c>
      <c r="AA31" s="994">
        <v>0</v>
      </c>
      <c r="AB31" s="994">
        <v>0</v>
      </c>
      <c r="AC31" s="994">
        <v>0</v>
      </c>
      <c r="AD31" s="994">
        <v>0</v>
      </c>
      <c r="AE31" s="994">
        <v>0</v>
      </c>
      <c r="AF31" s="994">
        <v>0</v>
      </c>
      <c r="AG31" s="994">
        <v>0</v>
      </c>
      <c r="AH31" s="994">
        <v>0</v>
      </c>
      <c r="AI31" s="994">
        <v>0</v>
      </c>
      <c r="AJ31" s="994">
        <v>0</v>
      </c>
      <c r="AK31" s="994">
        <v>0</v>
      </c>
      <c r="AL31" s="994">
        <v>0</v>
      </c>
      <c r="AM31" s="919"/>
    </row>
    <row r="32" spans="1:39" ht="0.2" customHeight="1">
      <c r="A32" s="963">
        <v>1</v>
      </c>
      <c r="B32" s="1015"/>
      <c r="C32" s="1015"/>
      <c r="D32" s="1015"/>
      <c r="E32" s="1015"/>
      <c r="F32" s="1015"/>
      <c r="G32" s="1015"/>
      <c r="H32" s="1015"/>
      <c r="I32" s="1015"/>
      <c r="J32" s="1023" t="s">
        <v>1331</v>
      </c>
      <c r="K32" s="1015"/>
      <c r="L32" s="993"/>
      <c r="M32" s="1022"/>
      <c r="N32" s="225"/>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44"/>
    </row>
    <row r="33" spans="1:39" s="99" customFormat="1" ht="56.25">
      <c r="A33" s="963">
        <v>1</v>
      </c>
      <c r="B33" s="1016"/>
      <c r="C33" s="1016"/>
      <c r="D33" s="1016"/>
      <c r="E33" s="1016"/>
      <c r="F33" s="1016"/>
      <c r="G33" s="1016"/>
      <c r="H33" s="1016"/>
      <c r="I33" s="1016"/>
      <c r="J33" s="1016"/>
      <c r="K33" s="1016"/>
      <c r="L33" s="993">
        <v>6</v>
      </c>
      <c r="M33" s="1022" t="s">
        <v>426</v>
      </c>
      <c r="N33" s="225" t="s">
        <v>369</v>
      </c>
      <c r="O33" s="1027">
        <v>1939.2</v>
      </c>
      <c r="P33" s="1027">
        <v>1686.6</v>
      </c>
      <c r="Q33" s="1027">
        <v>1686.6</v>
      </c>
      <c r="R33" s="1027">
        <v>2211.1</v>
      </c>
      <c r="S33" s="1027">
        <v>2945.6</v>
      </c>
      <c r="T33" s="1027">
        <v>3092.88</v>
      </c>
      <c r="U33" s="1027">
        <v>3247.5240000000003</v>
      </c>
      <c r="V33" s="1027">
        <v>3409.9002000000005</v>
      </c>
      <c r="W33" s="1027">
        <v>3580.3952100000006</v>
      </c>
      <c r="X33" s="1027"/>
      <c r="Y33" s="1027"/>
      <c r="Z33" s="1027"/>
      <c r="AA33" s="1027"/>
      <c r="AB33" s="1027"/>
      <c r="AC33" s="1027">
        <v>2428.9180685479996</v>
      </c>
      <c r="AD33" s="1027">
        <v>2530.9326274270156</v>
      </c>
      <c r="AE33" s="1027">
        <v>2632.1699325240966</v>
      </c>
      <c r="AF33" s="1027">
        <v>2737.4567298250604</v>
      </c>
      <c r="AG33" s="1027">
        <v>2846.9549990180631</v>
      </c>
      <c r="AH33" s="1027"/>
      <c r="AI33" s="1027"/>
      <c r="AJ33" s="1027"/>
      <c r="AK33" s="1027"/>
      <c r="AL33" s="1027"/>
      <c r="AM33" s="919" t="s">
        <v>4246</v>
      </c>
    </row>
    <row r="34" spans="1:39" s="99" customFormat="1" ht="79.5" customHeight="1">
      <c r="A34" s="963">
        <v>1</v>
      </c>
      <c r="B34" s="1016"/>
      <c r="C34" s="1016"/>
      <c r="D34" s="1016"/>
      <c r="E34" s="1016"/>
      <c r="F34" s="1016"/>
      <c r="G34" s="1016"/>
      <c r="H34" s="1016"/>
      <c r="I34" s="1016"/>
      <c r="J34" s="1016"/>
      <c r="K34" s="1016"/>
      <c r="L34" s="993">
        <v>7</v>
      </c>
      <c r="M34" s="1022" t="s">
        <v>427</v>
      </c>
      <c r="N34" s="225" t="s">
        <v>369</v>
      </c>
      <c r="O34" s="1027"/>
      <c r="P34" s="1027">
        <v>161.6</v>
      </c>
      <c r="Q34" s="1027">
        <v>161.6</v>
      </c>
      <c r="R34" s="1027"/>
      <c r="S34" s="1027">
        <v>206.4</v>
      </c>
      <c r="T34" s="1027">
        <v>216.72000000000003</v>
      </c>
      <c r="U34" s="1027">
        <v>227.55600000000004</v>
      </c>
      <c r="V34" s="1027">
        <v>238.93380000000005</v>
      </c>
      <c r="W34" s="1027">
        <v>250.88049000000007</v>
      </c>
      <c r="X34" s="1027"/>
      <c r="Y34" s="1027"/>
      <c r="Z34" s="1027"/>
      <c r="AA34" s="1027"/>
      <c r="AB34" s="1027"/>
      <c r="AC34" s="1027">
        <v>184.48700048000001</v>
      </c>
      <c r="AD34" s="1027">
        <v>192.23545450016002</v>
      </c>
      <c r="AE34" s="1027">
        <v>199.92487268016643</v>
      </c>
      <c r="AF34" s="1027">
        <v>207.9218675873731</v>
      </c>
      <c r="AG34" s="1027">
        <v>216.23874229086803</v>
      </c>
      <c r="AH34" s="1027"/>
      <c r="AI34" s="1027"/>
      <c r="AJ34" s="1027"/>
      <c r="AK34" s="1027"/>
      <c r="AL34" s="1027"/>
      <c r="AM34" s="919" t="s">
        <v>4245</v>
      </c>
    </row>
    <row r="35" spans="1:39" s="99" customFormat="1" ht="11.25">
      <c r="A35" s="963">
        <v>1</v>
      </c>
      <c r="B35" s="1016"/>
      <c r="C35" s="1016"/>
      <c r="D35" s="1016"/>
      <c r="E35" s="1016"/>
      <c r="F35" s="1016"/>
      <c r="G35" s="1016"/>
      <c r="H35" s="1016"/>
      <c r="I35" s="1016"/>
      <c r="J35" s="1016"/>
      <c r="K35" s="1016"/>
      <c r="L35" s="993">
        <v>8</v>
      </c>
      <c r="M35" s="1022" t="s">
        <v>428</v>
      </c>
      <c r="N35" s="225" t="s">
        <v>369</v>
      </c>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7"/>
      <c r="AL35" s="1027"/>
      <c r="AM35" s="919"/>
    </row>
    <row r="36" spans="1:39" ht="11.25">
      <c r="A36" s="912" t="s">
        <v>102</v>
      </c>
      <c r="B36" s="1015" t="s">
        <v>1230</v>
      </c>
      <c r="C36" s="1015"/>
      <c r="D36" s="1015"/>
      <c r="E36" s="1015"/>
      <c r="F36" s="1015"/>
      <c r="G36" s="1015"/>
      <c r="H36" s="1015"/>
      <c r="I36" s="1015"/>
      <c r="J36" s="1015"/>
      <c r="K36" s="1015"/>
      <c r="L36" s="990" t="s">
        <v>4294</v>
      </c>
      <c r="M36" s="808"/>
      <c r="N36" s="808"/>
      <c r="O36" s="1020">
        <v>565.41</v>
      </c>
      <c r="P36" s="1020">
        <v>569.94000000000005</v>
      </c>
      <c r="Q36" s="1020">
        <v>569.94000000000005</v>
      </c>
      <c r="R36" s="1020">
        <v>640.19000000000005</v>
      </c>
      <c r="S36" s="1020">
        <v>827.71999999999991</v>
      </c>
      <c r="T36" s="1020">
        <v>869.10599999999999</v>
      </c>
      <c r="U36" s="1020">
        <v>912.56130000000007</v>
      </c>
      <c r="V36" s="1020">
        <v>958.18936500000018</v>
      </c>
      <c r="W36" s="1020">
        <v>1006.0988332500002</v>
      </c>
      <c r="X36" s="1020">
        <v>0</v>
      </c>
      <c r="Y36" s="1020">
        <v>0</v>
      </c>
      <c r="Z36" s="1020">
        <v>0</v>
      </c>
      <c r="AA36" s="1020">
        <v>0</v>
      </c>
      <c r="AB36" s="1020">
        <v>0</v>
      </c>
      <c r="AC36" s="1020">
        <v>701.01724895439997</v>
      </c>
      <c r="AD36" s="1020">
        <v>742.51864345048477</v>
      </c>
      <c r="AE36" s="1020">
        <v>772.21938918850412</v>
      </c>
      <c r="AF36" s="1020">
        <v>803.1081647560444</v>
      </c>
      <c r="AG36" s="1020">
        <v>835.23249134628622</v>
      </c>
      <c r="AH36" s="1020">
        <v>0</v>
      </c>
      <c r="AI36" s="1020">
        <v>0</v>
      </c>
      <c r="AJ36" s="1020">
        <v>0</v>
      </c>
      <c r="AK36" s="1020">
        <v>0</v>
      </c>
      <c r="AL36" s="1020">
        <v>0</v>
      </c>
      <c r="AM36" s="1021"/>
    </row>
    <row r="37" spans="1:39" ht="78.75">
      <c r="A37" s="963">
        <v>2</v>
      </c>
      <c r="B37" s="1015"/>
      <c r="C37" s="1015"/>
      <c r="D37" s="1015"/>
      <c r="E37" s="1015"/>
      <c r="F37" s="1015"/>
      <c r="G37" s="1015"/>
      <c r="H37" s="1015"/>
      <c r="I37" s="1015"/>
      <c r="J37" s="1015"/>
      <c r="K37" s="1015"/>
      <c r="L37" s="993">
        <v>1</v>
      </c>
      <c r="M37" s="1022" t="s">
        <v>420</v>
      </c>
      <c r="N37" s="225" t="s">
        <v>369</v>
      </c>
      <c r="O37" s="994">
        <v>132.91</v>
      </c>
      <c r="P37" s="994">
        <v>135.44</v>
      </c>
      <c r="Q37" s="994">
        <v>135.44</v>
      </c>
      <c r="R37" s="994">
        <v>147.09</v>
      </c>
      <c r="S37" s="994">
        <v>171.42</v>
      </c>
      <c r="T37" s="994">
        <v>179.99099999999999</v>
      </c>
      <c r="U37" s="994">
        <v>188.99054999999998</v>
      </c>
      <c r="V37" s="994">
        <v>198.4400775</v>
      </c>
      <c r="W37" s="994">
        <v>208.362081375</v>
      </c>
      <c r="X37" s="994">
        <v>0</v>
      </c>
      <c r="Y37" s="994">
        <v>0</v>
      </c>
      <c r="Z37" s="994">
        <v>0</v>
      </c>
      <c r="AA37" s="994">
        <v>0</v>
      </c>
      <c r="AB37" s="994">
        <v>0</v>
      </c>
      <c r="AC37" s="994">
        <v>159.84738000000002</v>
      </c>
      <c r="AD37" s="994">
        <v>178.61964</v>
      </c>
      <c r="AE37" s="994">
        <v>185.76442560000001</v>
      </c>
      <c r="AF37" s="994">
        <v>193.19500262400001</v>
      </c>
      <c r="AG37" s="994">
        <v>200.92280272896002</v>
      </c>
      <c r="AH37" s="994">
        <v>0</v>
      </c>
      <c r="AI37" s="994">
        <v>0</v>
      </c>
      <c r="AJ37" s="994">
        <v>0</v>
      </c>
      <c r="AK37" s="994">
        <v>0</v>
      </c>
      <c r="AL37" s="994">
        <v>0</v>
      </c>
      <c r="AM37" s="919" t="s">
        <v>4207</v>
      </c>
    </row>
    <row r="38" spans="1:39" ht="0.75" customHeight="1">
      <c r="A38" s="963">
        <v>2</v>
      </c>
      <c r="B38" s="1015"/>
      <c r="C38" s="1015"/>
      <c r="D38" s="1015"/>
      <c r="E38" s="1015"/>
      <c r="F38" s="1015"/>
      <c r="G38" s="1015"/>
      <c r="H38" s="1015"/>
      <c r="I38" s="1015"/>
      <c r="J38" s="1023" t="s">
        <v>1070</v>
      </c>
      <c r="K38" s="1015"/>
      <c r="L38" s="993"/>
      <c r="M38" s="1022"/>
      <c r="N38" s="225"/>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44"/>
    </row>
    <row r="39" spans="1:39" ht="22.5">
      <c r="A39" s="810">
        <v>2</v>
      </c>
      <c r="B39" s="1015"/>
      <c r="C39" s="1015"/>
      <c r="D39" s="1015"/>
      <c r="E39" s="1015"/>
      <c r="F39" s="1015"/>
      <c r="G39" s="1015"/>
      <c r="H39" s="1015"/>
      <c r="I39" s="1015"/>
      <c r="J39" s="1024" t="s">
        <v>165</v>
      </c>
      <c r="K39" s="779"/>
      <c r="L39" s="1025" t="s">
        <v>165</v>
      </c>
      <c r="M39" s="223" t="s">
        <v>4159</v>
      </c>
      <c r="N39" s="225" t="s">
        <v>369</v>
      </c>
      <c r="O39" s="996">
        <v>132.91</v>
      </c>
      <c r="P39" s="996">
        <v>135.44</v>
      </c>
      <c r="Q39" s="996">
        <v>135.44</v>
      </c>
      <c r="R39" s="996">
        <v>147.09</v>
      </c>
      <c r="S39" s="996">
        <v>171.42</v>
      </c>
      <c r="T39" s="996">
        <v>179.99099999999999</v>
      </c>
      <c r="U39" s="996">
        <v>188.99054999999998</v>
      </c>
      <c r="V39" s="996">
        <v>198.4400775</v>
      </c>
      <c r="W39" s="996">
        <v>208.362081375</v>
      </c>
      <c r="X39" s="996"/>
      <c r="Y39" s="996"/>
      <c r="Z39" s="996"/>
      <c r="AA39" s="996"/>
      <c r="AB39" s="996"/>
      <c r="AC39" s="996">
        <v>159.84738000000002</v>
      </c>
      <c r="AD39" s="996">
        <v>178.61964</v>
      </c>
      <c r="AE39" s="996">
        <v>185.76442560000001</v>
      </c>
      <c r="AF39" s="996">
        <v>193.19500262400001</v>
      </c>
      <c r="AG39" s="996">
        <v>200.92280272896002</v>
      </c>
      <c r="AH39" s="996"/>
      <c r="AI39" s="996"/>
      <c r="AJ39" s="996"/>
      <c r="AK39" s="996"/>
      <c r="AL39" s="996"/>
      <c r="AM39" s="919" t="s">
        <v>4209</v>
      </c>
    </row>
    <row r="40" spans="1:39" ht="22.5">
      <c r="A40" s="963">
        <v>2</v>
      </c>
      <c r="B40" s="1015"/>
      <c r="C40" s="1015"/>
      <c r="D40" s="1015"/>
      <c r="E40" s="1015"/>
      <c r="F40" s="1015"/>
      <c r="G40" s="1015"/>
      <c r="H40" s="1015"/>
      <c r="I40" s="1015"/>
      <c r="J40" s="1024"/>
      <c r="K40" s="1015"/>
      <c r="L40" s="1026" t="s">
        <v>412</v>
      </c>
      <c r="M40" s="247" t="s">
        <v>1171</v>
      </c>
      <c r="N40" s="220" t="s">
        <v>328</v>
      </c>
      <c r="O40" s="996">
        <v>1.4630000000000001</v>
      </c>
      <c r="P40" s="996">
        <v>1.4630000000000001</v>
      </c>
      <c r="Q40" s="996">
        <v>1.4630000000000001</v>
      </c>
      <c r="R40" s="996">
        <v>1.522</v>
      </c>
      <c r="S40" s="996">
        <v>1.4630000000000001</v>
      </c>
      <c r="T40" s="996">
        <v>1.4630000000000001</v>
      </c>
      <c r="U40" s="996">
        <v>1.4630000000000001</v>
      </c>
      <c r="V40" s="996">
        <v>1.4630000000000001</v>
      </c>
      <c r="W40" s="996">
        <v>1.4630000000000001</v>
      </c>
      <c r="X40" s="996"/>
      <c r="Y40" s="996"/>
      <c r="Z40" s="996"/>
      <c r="AA40" s="996"/>
      <c r="AB40" s="996"/>
      <c r="AC40" s="996">
        <v>1.4630000000000001</v>
      </c>
      <c r="AD40" s="996">
        <v>1.4630000000000001</v>
      </c>
      <c r="AE40" s="996">
        <v>1.4630000000000001</v>
      </c>
      <c r="AF40" s="996">
        <v>1.4630000000000001</v>
      </c>
      <c r="AG40" s="996">
        <v>1.4630000000000001</v>
      </c>
      <c r="AH40" s="996"/>
      <c r="AI40" s="996"/>
      <c r="AJ40" s="996"/>
      <c r="AK40" s="996"/>
      <c r="AL40" s="996"/>
      <c r="AM40" s="919" t="s">
        <v>4210</v>
      </c>
    </row>
    <row r="41" spans="1:39" ht="22.5">
      <c r="A41" s="963">
        <v>2</v>
      </c>
      <c r="B41" s="1015"/>
      <c r="C41" s="1015"/>
      <c r="D41" s="1015"/>
      <c r="E41" s="1015"/>
      <c r="F41" s="1015"/>
      <c r="G41" s="1015"/>
      <c r="H41" s="1015"/>
      <c r="I41" s="1015"/>
      <c r="J41" s="1024"/>
      <c r="K41" s="1015"/>
      <c r="L41" s="1026" t="s">
        <v>414</v>
      </c>
      <c r="M41" s="247" t="s">
        <v>419</v>
      </c>
      <c r="N41" s="220" t="s">
        <v>678</v>
      </c>
      <c r="O41" s="957">
        <v>90.847573479152416</v>
      </c>
      <c r="P41" s="957">
        <v>92.576896787423095</v>
      </c>
      <c r="Q41" s="957">
        <v>92.576896787423095</v>
      </c>
      <c r="R41" s="957">
        <v>96.642575558475684</v>
      </c>
      <c r="S41" s="957">
        <v>117.17019822282978</v>
      </c>
      <c r="T41" s="957">
        <v>123.02870813397128</v>
      </c>
      <c r="U41" s="957">
        <v>129.18014354066983</v>
      </c>
      <c r="V41" s="957">
        <v>135.63915071770333</v>
      </c>
      <c r="W41" s="957">
        <v>142.4211082535885</v>
      </c>
      <c r="X41" s="957">
        <v>0</v>
      </c>
      <c r="Y41" s="957">
        <v>0</v>
      </c>
      <c r="Z41" s="957">
        <v>0</v>
      </c>
      <c r="AA41" s="957">
        <v>0</v>
      </c>
      <c r="AB41" s="957">
        <v>0</v>
      </c>
      <c r="AC41" s="957">
        <v>109.26</v>
      </c>
      <c r="AD41" s="957">
        <v>122.09134654818865</v>
      </c>
      <c r="AE41" s="957">
        <v>126.97500041011619</v>
      </c>
      <c r="AF41" s="957">
        <v>132.05400042652084</v>
      </c>
      <c r="AG41" s="957">
        <v>137.33616044358169</v>
      </c>
      <c r="AH41" s="957">
        <v>0</v>
      </c>
      <c r="AI41" s="957">
        <v>0</v>
      </c>
      <c r="AJ41" s="957">
        <v>0</v>
      </c>
      <c r="AK41" s="957">
        <v>0</v>
      </c>
      <c r="AL41" s="957">
        <v>0</v>
      </c>
      <c r="AM41" s="919" t="s">
        <v>4211</v>
      </c>
    </row>
    <row r="42" spans="1:39" ht="11.25">
      <c r="A42" s="963">
        <v>2</v>
      </c>
      <c r="B42" s="1015"/>
      <c r="C42" s="1015"/>
      <c r="D42" s="1015"/>
      <c r="E42" s="1015"/>
      <c r="F42" s="1015"/>
      <c r="G42" s="1015"/>
      <c r="H42" s="1015"/>
      <c r="I42" s="1015"/>
      <c r="J42" s="1015"/>
      <c r="K42" s="1015"/>
      <c r="L42" s="993">
        <v>2</v>
      </c>
      <c r="M42" s="1022" t="s">
        <v>422</v>
      </c>
      <c r="N42" s="225" t="s">
        <v>369</v>
      </c>
      <c r="O42" s="994">
        <v>0</v>
      </c>
      <c r="P42" s="994">
        <v>0</v>
      </c>
      <c r="Q42" s="994">
        <v>0</v>
      </c>
      <c r="R42" s="994">
        <v>0</v>
      </c>
      <c r="S42" s="994">
        <v>0</v>
      </c>
      <c r="T42" s="994">
        <v>0</v>
      </c>
      <c r="U42" s="994">
        <v>0</v>
      </c>
      <c r="V42" s="994">
        <v>0</v>
      </c>
      <c r="W42" s="994">
        <v>0</v>
      </c>
      <c r="X42" s="994">
        <v>0</v>
      </c>
      <c r="Y42" s="994">
        <v>0</v>
      </c>
      <c r="Z42" s="994">
        <v>0</v>
      </c>
      <c r="AA42" s="994">
        <v>0</v>
      </c>
      <c r="AB42" s="994">
        <v>0</v>
      </c>
      <c r="AC42" s="994">
        <v>0</v>
      </c>
      <c r="AD42" s="994">
        <v>0</v>
      </c>
      <c r="AE42" s="994">
        <v>0</v>
      </c>
      <c r="AF42" s="994">
        <v>0</v>
      </c>
      <c r="AG42" s="994">
        <v>0</v>
      </c>
      <c r="AH42" s="994">
        <v>0</v>
      </c>
      <c r="AI42" s="994">
        <v>0</v>
      </c>
      <c r="AJ42" s="994">
        <v>0</v>
      </c>
      <c r="AK42" s="994">
        <v>0</v>
      </c>
      <c r="AL42" s="994">
        <v>0</v>
      </c>
      <c r="AM42" s="919"/>
    </row>
    <row r="43" spans="1:39" ht="0.2" customHeight="1">
      <c r="A43" s="963">
        <v>2</v>
      </c>
      <c r="B43" s="1015"/>
      <c r="C43" s="1015"/>
      <c r="D43" s="1015"/>
      <c r="E43" s="1015"/>
      <c r="F43" s="1015"/>
      <c r="G43" s="1015"/>
      <c r="H43" s="1015"/>
      <c r="I43" s="1015"/>
      <c r="J43" s="1023" t="s">
        <v>1071</v>
      </c>
      <c r="K43" s="1015"/>
      <c r="L43" s="993"/>
      <c r="M43" s="1022"/>
      <c r="N43" s="225"/>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44"/>
    </row>
    <row r="44" spans="1:39" ht="11.25">
      <c r="A44" s="963">
        <v>2</v>
      </c>
      <c r="B44" s="1015"/>
      <c r="C44" s="1015"/>
      <c r="D44" s="1015"/>
      <c r="E44" s="1015"/>
      <c r="F44" s="1015"/>
      <c r="G44" s="1015"/>
      <c r="H44" s="1015"/>
      <c r="I44" s="1015"/>
      <c r="J44" s="1015"/>
      <c r="K44" s="1015"/>
      <c r="L44" s="993">
        <v>3</v>
      </c>
      <c r="M44" s="1022" t="s">
        <v>424</v>
      </c>
      <c r="N44" s="225" t="s">
        <v>369</v>
      </c>
      <c r="O44" s="994">
        <v>0</v>
      </c>
      <c r="P44" s="994">
        <v>0</v>
      </c>
      <c r="Q44" s="994">
        <v>0</v>
      </c>
      <c r="R44" s="994">
        <v>0</v>
      </c>
      <c r="S44" s="994">
        <v>0</v>
      </c>
      <c r="T44" s="994">
        <v>0</v>
      </c>
      <c r="U44" s="994">
        <v>0</v>
      </c>
      <c r="V44" s="994">
        <v>0</v>
      </c>
      <c r="W44" s="994">
        <v>0</v>
      </c>
      <c r="X44" s="994">
        <v>0</v>
      </c>
      <c r="Y44" s="994">
        <v>0</v>
      </c>
      <c r="Z44" s="994">
        <v>0</v>
      </c>
      <c r="AA44" s="994">
        <v>0</v>
      </c>
      <c r="AB44" s="994">
        <v>0</v>
      </c>
      <c r="AC44" s="994">
        <v>0</v>
      </c>
      <c r="AD44" s="994">
        <v>0</v>
      </c>
      <c r="AE44" s="994">
        <v>0</v>
      </c>
      <c r="AF44" s="994">
        <v>0</v>
      </c>
      <c r="AG44" s="994">
        <v>0</v>
      </c>
      <c r="AH44" s="994">
        <v>0</v>
      </c>
      <c r="AI44" s="994">
        <v>0</v>
      </c>
      <c r="AJ44" s="994">
        <v>0</v>
      </c>
      <c r="AK44" s="994">
        <v>0</v>
      </c>
      <c r="AL44" s="994">
        <v>0</v>
      </c>
      <c r="AM44" s="919"/>
    </row>
    <row r="45" spans="1:39" ht="0.2" customHeight="1">
      <c r="A45" s="963">
        <v>2</v>
      </c>
      <c r="B45" s="1015"/>
      <c r="C45" s="1015"/>
      <c r="D45" s="1015"/>
      <c r="E45" s="1015"/>
      <c r="F45" s="1015"/>
      <c r="G45" s="1015"/>
      <c r="H45" s="1015"/>
      <c r="I45" s="1015"/>
      <c r="J45" s="1023" t="s">
        <v>1072</v>
      </c>
      <c r="K45" s="1015"/>
      <c r="L45" s="993"/>
      <c r="M45" s="1022"/>
      <c r="N45" s="225"/>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44"/>
    </row>
    <row r="46" spans="1:39" ht="11.25">
      <c r="A46" s="963">
        <v>2</v>
      </c>
      <c r="B46" s="1015"/>
      <c r="C46" s="1015"/>
      <c r="D46" s="1015"/>
      <c r="E46" s="1015"/>
      <c r="F46" s="1015"/>
      <c r="G46" s="1015"/>
      <c r="H46" s="1015"/>
      <c r="I46" s="1015"/>
      <c r="J46" s="1015"/>
      <c r="K46" s="1015"/>
      <c r="L46" s="993">
        <v>4</v>
      </c>
      <c r="M46" s="1022" t="s">
        <v>425</v>
      </c>
      <c r="N46" s="225" t="s">
        <v>369</v>
      </c>
      <c r="O46" s="994">
        <v>0</v>
      </c>
      <c r="P46" s="994">
        <v>0</v>
      </c>
      <c r="Q46" s="994">
        <v>0</v>
      </c>
      <c r="R46" s="994">
        <v>0</v>
      </c>
      <c r="S46" s="994">
        <v>0</v>
      </c>
      <c r="T46" s="994">
        <v>0</v>
      </c>
      <c r="U46" s="994">
        <v>0</v>
      </c>
      <c r="V46" s="994">
        <v>0</v>
      </c>
      <c r="W46" s="994">
        <v>0</v>
      </c>
      <c r="X46" s="994">
        <v>0</v>
      </c>
      <c r="Y46" s="994">
        <v>0</v>
      </c>
      <c r="Z46" s="994">
        <v>0</v>
      </c>
      <c r="AA46" s="994">
        <v>0</v>
      </c>
      <c r="AB46" s="994">
        <v>0</v>
      </c>
      <c r="AC46" s="994">
        <v>0</v>
      </c>
      <c r="AD46" s="994">
        <v>0</v>
      </c>
      <c r="AE46" s="994">
        <v>0</v>
      </c>
      <c r="AF46" s="994">
        <v>0</v>
      </c>
      <c r="AG46" s="994">
        <v>0</v>
      </c>
      <c r="AH46" s="994">
        <v>0</v>
      </c>
      <c r="AI46" s="994">
        <v>0</v>
      </c>
      <c r="AJ46" s="994">
        <v>0</v>
      </c>
      <c r="AK46" s="994">
        <v>0</v>
      </c>
      <c r="AL46" s="994">
        <v>0</v>
      </c>
      <c r="AM46" s="919"/>
    </row>
    <row r="47" spans="1:39" ht="0.2" customHeight="1">
      <c r="A47" s="963">
        <v>2</v>
      </c>
      <c r="B47" s="1015"/>
      <c r="C47" s="1015"/>
      <c r="D47" s="1015"/>
      <c r="E47" s="1015"/>
      <c r="F47" s="1015"/>
      <c r="G47" s="1015"/>
      <c r="H47" s="1015"/>
      <c r="I47" s="1015"/>
      <c r="J47" s="1023" t="s">
        <v>1073</v>
      </c>
      <c r="K47" s="1015"/>
      <c r="L47" s="993"/>
      <c r="M47" s="1022"/>
      <c r="N47" s="225"/>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44"/>
    </row>
    <row r="48" spans="1:39" ht="11.25">
      <c r="A48" s="963">
        <v>2</v>
      </c>
      <c r="B48" s="1015"/>
      <c r="C48" s="1015"/>
      <c r="D48" s="1015"/>
      <c r="E48" s="1015"/>
      <c r="F48" s="1015"/>
      <c r="G48" s="1015"/>
      <c r="H48" s="1015"/>
      <c r="I48" s="1015"/>
      <c r="J48" s="1015"/>
      <c r="K48" s="1015"/>
      <c r="L48" s="993">
        <v>5</v>
      </c>
      <c r="M48" s="1022" t="s">
        <v>1314</v>
      </c>
      <c r="N48" s="225" t="s">
        <v>369</v>
      </c>
      <c r="O48" s="994">
        <v>0</v>
      </c>
      <c r="P48" s="994">
        <v>0</v>
      </c>
      <c r="Q48" s="994">
        <v>0</v>
      </c>
      <c r="R48" s="994">
        <v>0</v>
      </c>
      <c r="S48" s="994">
        <v>0</v>
      </c>
      <c r="T48" s="994">
        <v>0</v>
      </c>
      <c r="U48" s="994">
        <v>0</v>
      </c>
      <c r="V48" s="994">
        <v>0</v>
      </c>
      <c r="W48" s="994">
        <v>0</v>
      </c>
      <c r="X48" s="994">
        <v>0</v>
      </c>
      <c r="Y48" s="994">
        <v>0</v>
      </c>
      <c r="Z48" s="994">
        <v>0</v>
      </c>
      <c r="AA48" s="994">
        <v>0</v>
      </c>
      <c r="AB48" s="994">
        <v>0</v>
      </c>
      <c r="AC48" s="994">
        <v>0</v>
      </c>
      <c r="AD48" s="994">
        <v>0</v>
      </c>
      <c r="AE48" s="994">
        <v>0</v>
      </c>
      <c r="AF48" s="994">
        <v>0</v>
      </c>
      <c r="AG48" s="994">
        <v>0</v>
      </c>
      <c r="AH48" s="994">
        <v>0</v>
      </c>
      <c r="AI48" s="994">
        <v>0</v>
      </c>
      <c r="AJ48" s="994">
        <v>0</v>
      </c>
      <c r="AK48" s="994">
        <v>0</v>
      </c>
      <c r="AL48" s="994">
        <v>0</v>
      </c>
      <c r="AM48" s="919"/>
    </row>
    <row r="49" spans="1:39" ht="0.2" customHeight="1">
      <c r="A49" s="963">
        <v>2</v>
      </c>
      <c r="B49" s="1015"/>
      <c r="C49" s="1015"/>
      <c r="D49" s="1015"/>
      <c r="E49" s="1015"/>
      <c r="F49" s="1015"/>
      <c r="G49" s="1015"/>
      <c r="H49" s="1015"/>
      <c r="I49" s="1015"/>
      <c r="J49" s="1023" t="s">
        <v>1331</v>
      </c>
      <c r="K49" s="1015"/>
      <c r="L49" s="993"/>
      <c r="M49" s="1022"/>
      <c r="N49" s="225"/>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44"/>
    </row>
    <row r="50" spans="1:39" s="99" customFormat="1" ht="56.25">
      <c r="A50" s="963">
        <v>2</v>
      </c>
      <c r="B50" s="1016"/>
      <c r="C50" s="1016"/>
      <c r="D50" s="1016"/>
      <c r="E50" s="1016"/>
      <c r="F50" s="1016"/>
      <c r="G50" s="1016"/>
      <c r="H50" s="1016"/>
      <c r="I50" s="1016"/>
      <c r="J50" s="1016"/>
      <c r="K50" s="1016"/>
      <c r="L50" s="993">
        <v>6</v>
      </c>
      <c r="M50" s="1022" t="s">
        <v>426</v>
      </c>
      <c r="N50" s="225" t="s">
        <v>369</v>
      </c>
      <c r="O50" s="1027">
        <v>432.5</v>
      </c>
      <c r="P50" s="1027">
        <v>434.5</v>
      </c>
      <c r="Q50" s="1027">
        <v>434.5</v>
      </c>
      <c r="R50" s="1027">
        <v>493.1</v>
      </c>
      <c r="S50" s="1027">
        <v>656.3</v>
      </c>
      <c r="T50" s="1027">
        <v>689.11500000000001</v>
      </c>
      <c r="U50" s="1027">
        <v>723.57075000000009</v>
      </c>
      <c r="V50" s="1027">
        <v>759.74928750000015</v>
      </c>
      <c r="W50" s="1027">
        <v>797.73675187500021</v>
      </c>
      <c r="X50" s="1027"/>
      <c r="Y50" s="1027"/>
      <c r="Z50" s="1027"/>
      <c r="AA50" s="1027"/>
      <c r="AB50" s="1027"/>
      <c r="AC50" s="1027">
        <v>541.16986895439993</v>
      </c>
      <c r="AD50" s="1027">
        <v>563.89900345048477</v>
      </c>
      <c r="AE50" s="1027">
        <v>586.45496358850414</v>
      </c>
      <c r="AF50" s="1027">
        <v>609.91316213204436</v>
      </c>
      <c r="AG50" s="1027">
        <v>634.30968861732617</v>
      </c>
      <c r="AH50" s="1027"/>
      <c r="AI50" s="1027"/>
      <c r="AJ50" s="1027"/>
      <c r="AK50" s="1027"/>
      <c r="AL50" s="1027"/>
      <c r="AM50" s="919" t="s">
        <v>4246</v>
      </c>
    </row>
    <row r="51" spans="1:39" s="99" customFormat="1" ht="11.25">
      <c r="A51" s="963">
        <v>2</v>
      </c>
      <c r="B51" s="1016"/>
      <c r="C51" s="1016"/>
      <c r="D51" s="1016"/>
      <c r="E51" s="1016"/>
      <c r="F51" s="1016"/>
      <c r="G51" s="1016"/>
      <c r="H51" s="1016"/>
      <c r="I51" s="1016"/>
      <c r="J51" s="1016"/>
      <c r="K51" s="1016"/>
      <c r="L51" s="993">
        <v>7</v>
      </c>
      <c r="M51" s="1022" t="s">
        <v>427</v>
      </c>
      <c r="N51" s="225" t="s">
        <v>369</v>
      </c>
      <c r="O51" s="1027"/>
      <c r="P51" s="1027"/>
      <c r="Q51" s="1027"/>
      <c r="R51" s="1027"/>
      <c r="S51" s="1027"/>
      <c r="T51" s="1027"/>
      <c r="U51" s="1027"/>
      <c r="V51" s="1027"/>
      <c r="W51" s="1027"/>
      <c r="X51" s="1027"/>
      <c r="Y51" s="1027"/>
      <c r="Z51" s="1027"/>
      <c r="AA51" s="1027"/>
      <c r="AB51" s="1027"/>
      <c r="AC51" s="1027"/>
      <c r="AD51" s="1027"/>
      <c r="AE51" s="1027"/>
      <c r="AF51" s="1027"/>
      <c r="AG51" s="1027"/>
      <c r="AH51" s="1027"/>
      <c r="AI51" s="1027"/>
      <c r="AJ51" s="1027"/>
      <c r="AK51" s="1027"/>
      <c r="AL51" s="1027"/>
      <c r="AM51" s="919"/>
    </row>
    <row r="52" spans="1:39" s="99" customFormat="1" ht="11.25">
      <c r="A52" s="963">
        <v>2</v>
      </c>
      <c r="B52" s="1016"/>
      <c r="C52" s="1016"/>
      <c r="D52" s="1016"/>
      <c r="E52" s="1016"/>
      <c r="F52" s="1016"/>
      <c r="G52" s="1016"/>
      <c r="H52" s="1016"/>
      <c r="I52" s="1016"/>
      <c r="J52" s="1016"/>
      <c r="K52" s="1016"/>
      <c r="L52" s="993">
        <v>8</v>
      </c>
      <c r="M52" s="1022" t="s">
        <v>428</v>
      </c>
      <c r="N52" s="225" t="s">
        <v>369</v>
      </c>
      <c r="O52" s="1027"/>
      <c r="P52" s="1027"/>
      <c r="Q52" s="1027"/>
      <c r="R52" s="1027"/>
      <c r="S52" s="1027"/>
      <c r="T52" s="1027"/>
      <c r="U52" s="1027"/>
      <c r="V52" s="1027"/>
      <c r="W52" s="1027"/>
      <c r="X52" s="1027"/>
      <c r="Y52" s="1027"/>
      <c r="Z52" s="1027"/>
      <c r="AA52" s="1027"/>
      <c r="AB52" s="1027"/>
      <c r="AC52" s="1027"/>
      <c r="AD52" s="1027"/>
      <c r="AE52" s="1027"/>
      <c r="AF52" s="1027"/>
      <c r="AG52" s="1027"/>
      <c r="AH52" s="1027"/>
      <c r="AI52" s="1027"/>
      <c r="AJ52" s="1027"/>
      <c r="AK52" s="1027"/>
      <c r="AL52" s="1027"/>
      <c r="AM52" s="919"/>
    </row>
    <row r="53" spans="1:39" ht="11.25">
      <c r="A53" s="1015"/>
      <c r="B53" s="1015"/>
      <c r="C53" s="1015"/>
      <c r="D53" s="1015"/>
      <c r="E53" s="1015"/>
      <c r="F53" s="1015"/>
      <c r="G53" s="1015"/>
      <c r="H53" s="1015"/>
      <c r="I53" s="1015"/>
      <c r="J53" s="1015"/>
      <c r="K53" s="1015"/>
      <c r="L53" s="982"/>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row>
    <row r="54" spans="1:39" s="88" customFormat="1" ht="15" customHeight="1">
      <c r="A54" s="901"/>
      <c r="B54" s="901"/>
      <c r="C54" s="901"/>
      <c r="D54" s="901"/>
      <c r="E54" s="901"/>
      <c r="F54" s="901"/>
      <c r="G54" s="901"/>
      <c r="H54" s="901"/>
      <c r="I54" s="901"/>
      <c r="J54" s="901"/>
      <c r="K54" s="901"/>
      <c r="L54" s="935" t="s">
        <v>1469</v>
      </c>
      <c r="M54" s="935"/>
      <c r="N54" s="935"/>
      <c r="O54" s="935"/>
      <c r="P54" s="935"/>
      <c r="Q54" s="935"/>
      <c r="R54" s="935"/>
      <c r="S54" s="960"/>
      <c r="T54" s="960"/>
      <c r="U54" s="960"/>
      <c r="V54" s="960"/>
      <c r="W54" s="960"/>
      <c r="X54" s="960"/>
      <c r="Y54" s="960"/>
      <c r="Z54" s="960"/>
      <c r="AA54" s="960"/>
      <c r="AB54" s="960"/>
      <c r="AC54" s="960"/>
      <c r="AD54" s="960"/>
      <c r="AE54" s="960"/>
      <c r="AF54" s="960"/>
      <c r="AG54" s="960"/>
      <c r="AH54" s="960"/>
      <c r="AI54" s="960"/>
      <c r="AJ54" s="960"/>
      <c r="AK54" s="960"/>
      <c r="AL54" s="960"/>
      <c r="AM54" s="960"/>
    </row>
    <row r="55" spans="1:39" s="88" customFormat="1" ht="15" customHeight="1">
      <c r="A55" s="901"/>
      <c r="B55" s="901"/>
      <c r="C55" s="901"/>
      <c r="D55" s="901"/>
      <c r="E55" s="901"/>
      <c r="F55" s="901"/>
      <c r="G55" s="901"/>
      <c r="H55" s="901"/>
      <c r="I55" s="901"/>
      <c r="J55" s="901"/>
      <c r="K55" s="779"/>
      <c r="L55" s="961"/>
      <c r="M55" s="961"/>
      <c r="N55" s="961"/>
      <c r="O55" s="961"/>
      <c r="P55" s="961"/>
      <c r="Q55" s="961"/>
      <c r="R55" s="961"/>
      <c r="S55" s="962"/>
      <c r="T55" s="962"/>
      <c r="U55" s="962"/>
      <c r="V55" s="962"/>
      <c r="W55" s="962"/>
      <c r="X55" s="962"/>
      <c r="Y55" s="962"/>
      <c r="Z55" s="962"/>
      <c r="AA55" s="962"/>
      <c r="AB55" s="962"/>
      <c r="AC55" s="962"/>
      <c r="AD55" s="962"/>
      <c r="AE55" s="962"/>
      <c r="AF55" s="962"/>
      <c r="AG55" s="962"/>
      <c r="AH55" s="962"/>
      <c r="AI55" s="962"/>
      <c r="AJ55" s="962"/>
      <c r="AK55" s="962"/>
      <c r="AL55" s="962"/>
      <c r="AM55" s="962"/>
    </row>
    <row r="56" spans="1:39">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c r="X56" s="1015"/>
      <c r="Y56" s="1015"/>
      <c r="Z56" s="1015"/>
      <c r="AA56" s="1015"/>
      <c r="AB56" s="1015"/>
      <c r="AC56" s="1015"/>
      <c r="AD56" s="1015"/>
      <c r="AE56" s="1015"/>
      <c r="AF56" s="1015"/>
      <c r="AG56" s="1015"/>
      <c r="AH56" s="1015"/>
      <c r="AI56" s="1015"/>
      <c r="AJ56" s="1015"/>
      <c r="AK56" s="1015"/>
      <c r="AL56" s="1015"/>
      <c r="AM56" s="1015"/>
    </row>
    <row r="57" spans="1:39">
      <c r="A57" s="1015"/>
      <c r="B57" s="1015"/>
      <c r="C57" s="1015"/>
      <c r="D57" s="1015"/>
      <c r="E57" s="1015"/>
      <c r="F57" s="1015"/>
      <c r="G57" s="1015"/>
      <c r="H57" s="1015"/>
      <c r="I57" s="1015"/>
      <c r="J57" s="1015"/>
      <c r="K57" s="1015"/>
      <c r="L57" s="1015"/>
      <c r="M57" s="1015"/>
      <c r="N57" s="1015"/>
      <c r="O57" s="1015"/>
      <c r="P57" s="1015"/>
      <c r="Q57" s="1015"/>
      <c r="R57" s="1015"/>
      <c r="S57" s="1015"/>
      <c r="T57" s="1015"/>
      <c r="U57" s="1015"/>
      <c r="V57" s="1015"/>
      <c r="W57" s="1015"/>
      <c r="X57" s="1015"/>
      <c r="Y57" s="1015"/>
      <c r="Z57" s="1015"/>
      <c r="AA57" s="1015"/>
      <c r="AB57" s="1015"/>
      <c r="AC57" s="1015"/>
      <c r="AD57" s="1015"/>
      <c r="AE57" s="1015"/>
      <c r="AF57" s="1015"/>
      <c r="AG57" s="1015"/>
      <c r="AH57" s="1015"/>
      <c r="AI57" s="1015"/>
      <c r="AJ57" s="1015"/>
      <c r="AK57" s="1015"/>
      <c r="AL57" s="1015"/>
      <c r="AM57" s="1015"/>
    </row>
    <row r="58" spans="1:39">
      <c r="A58" s="1015"/>
      <c r="B58" s="1015"/>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1015"/>
      <c r="AM58" s="1015"/>
    </row>
    <row r="59" spans="1:39">
      <c r="A59" s="1015"/>
      <c r="B59" s="1015"/>
      <c r="C59" s="1015"/>
      <c r="D59" s="1015"/>
      <c r="E59" s="1015"/>
      <c r="F59" s="1015"/>
      <c r="G59" s="1015"/>
      <c r="H59" s="1015"/>
      <c r="I59" s="1015"/>
      <c r="J59" s="1015"/>
      <c r="K59" s="1015"/>
      <c r="L59" s="1015"/>
      <c r="M59" s="1015"/>
      <c r="N59" s="1015"/>
      <c r="O59" s="1015"/>
      <c r="P59" s="1015"/>
      <c r="Q59" s="1015"/>
      <c r="R59" s="1015"/>
      <c r="S59" s="1015"/>
      <c r="T59" s="1015"/>
      <c r="U59" s="1015"/>
      <c r="V59" s="1015"/>
      <c r="W59" s="1015"/>
      <c r="X59" s="1015"/>
      <c r="Y59" s="1015"/>
      <c r="Z59" s="1015"/>
      <c r="AA59" s="1015"/>
      <c r="AB59" s="1015"/>
      <c r="AC59" s="1015"/>
      <c r="AD59" s="1015"/>
      <c r="AE59" s="1015"/>
      <c r="AF59" s="1015"/>
      <c r="AG59" s="1015"/>
      <c r="AH59" s="1015"/>
      <c r="AI59" s="1015"/>
      <c r="AJ59" s="1015"/>
      <c r="AK59" s="1015"/>
      <c r="AL59" s="1015"/>
      <c r="AM59" s="1015"/>
    </row>
    <row r="60" spans="1:39">
      <c r="A60" s="1015"/>
      <c r="B60" s="1015"/>
      <c r="C60" s="1015"/>
      <c r="D60" s="1015"/>
      <c r="E60" s="1015"/>
      <c r="F60" s="1015"/>
      <c r="G60" s="1015"/>
      <c r="H60" s="1015"/>
      <c r="I60" s="1015"/>
      <c r="J60" s="1015"/>
      <c r="K60" s="1015"/>
      <c r="L60" s="1015"/>
      <c r="M60" s="1015"/>
      <c r="N60" s="1015"/>
      <c r="O60" s="1015"/>
      <c r="P60" s="1015"/>
      <c r="Q60" s="1015"/>
      <c r="R60" s="1015"/>
      <c r="S60" s="1015"/>
      <c r="T60" s="1015"/>
      <c r="U60" s="1015"/>
      <c r="V60" s="1015"/>
      <c r="W60" s="1015"/>
      <c r="X60" s="1015"/>
      <c r="Y60" s="1015"/>
      <c r="Z60" s="1015"/>
      <c r="AA60" s="1015"/>
      <c r="AB60" s="1015"/>
      <c r="AC60" s="1015"/>
      <c r="AD60" s="1015"/>
      <c r="AE60" s="1015"/>
      <c r="AF60" s="1015"/>
      <c r="AG60" s="1015"/>
      <c r="AH60" s="1015"/>
      <c r="AI60" s="1015"/>
      <c r="AJ60" s="1015"/>
      <c r="AK60" s="1015"/>
      <c r="AL60" s="1015"/>
      <c r="AM60" s="1015"/>
    </row>
    <row r="61" spans="1:39">
      <c r="A61" s="1015"/>
      <c r="B61" s="1015"/>
      <c r="C61" s="1015"/>
      <c r="D61" s="1015"/>
      <c r="E61" s="1015"/>
      <c r="F61" s="1015"/>
      <c r="G61" s="1015"/>
      <c r="H61" s="1015"/>
      <c r="I61" s="1015"/>
      <c r="J61" s="1015"/>
      <c r="K61" s="1015"/>
      <c r="L61" s="1015"/>
      <c r="M61" s="1028"/>
      <c r="N61" s="1015"/>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row>
    <row r="62" spans="1:39">
      <c r="A62" s="1015"/>
      <c r="B62" s="1015"/>
      <c r="C62" s="1015"/>
      <c r="D62" s="1015"/>
      <c r="E62" s="1015"/>
      <c r="F62" s="1015"/>
      <c r="G62" s="1015"/>
      <c r="H62" s="1015"/>
      <c r="I62" s="1015"/>
      <c r="J62" s="1015"/>
      <c r="K62" s="1015"/>
      <c r="L62" s="1015"/>
      <c r="M62" s="1029"/>
      <c r="N62" s="1015"/>
      <c r="O62" s="1015"/>
      <c r="P62" s="1015"/>
      <c r="Q62" s="1015"/>
      <c r="R62" s="1015"/>
      <c r="S62" s="1015"/>
      <c r="T62" s="1015"/>
      <c r="U62" s="1015"/>
      <c r="V62" s="1015"/>
      <c r="W62" s="1015"/>
      <c r="X62" s="1015"/>
      <c r="Y62" s="1015"/>
      <c r="Z62" s="1015"/>
      <c r="AA62" s="1015"/>
      <c r="AB62" s="1015"/>
      <c r="AC62" s="1015"/>
      <c r="AD62" s="1015"/>
      <c r="AE62" s="1015"/>
      <c r="AF62" s="1015"/>
      <c r="AG62" s="1015"/>
      <c r="AH62" s="1015"/>
      <c r="AI62" s="1015"/>
      <c r="AJ62" s="1015"/>
      <c r="AK62" s="1015"/>
      <c r="AL62" s="1015"/>
      <c r="AM62" s="1015"/>
    </row>
    <row r="63" spans="1:39">
      <c r="A63" s="1015"/>
      <c r="B63" s="1015"/>
      <c r="C63" s="1015"/>
      <c r="D63" s="1015"/>
      <c r="E63" s="1015"/>
      <c r="F63" s="1015"/>
      <c r="G63" s="1015"/>
      <c r="H63" s="1015"/>
      <c r="I63" s="1015"/>
      <c r="J63" s="1015"/>
      <c r="K63" s="1015"/>
      <c r="L63" s="1015"/>
      <c r="M63" s="1029"/>
      <c r="N63" s="1015"/>
      <c r="O63" s="1015"/>
      <c r="P63" s="1015"/>
      <c r="Q63" s="1015"/>
      <c r="R63" s="1015"/>
      <c r="S63" s="1015"/>
      <c r="T63" s="1015"/>
      <c r="U63" s="1015"/>
      <c r="V63" s="1015"/>
      <c r="W63" s="1015"/>
      <c r="X63" s="1015"/>
      <c r="Y63" s="1015"/>
      <c r="Z63" s="1015"/>
      <c r="AA63" s="1015"/>
      <c r="AB63" s="1015"/>
      <c r="AC63" s="1015"/>
      <c r="AD63" s="1015"/>
      <c r="AE63" s="1015"/>
      <c r="AF63" s="1015"/>
      <c r="AG63" s="1015"/>
      <c r="AH63" s="1015"/>
      <c r="AI63" s="1015"/>
      <c r="AJ63" s="1015"/>
      <c r="AK63" s="1015"/>
      <c r="AL63" s="1015"/>
      <c r="AM63" s="1015"/>
    </row>
    <row r="64" spans="1:39">
      <c r="A64" s="1015"/>
      <c r="B64" s="1015"/>
      <c r="C64" s="1015"/>
      <c r="D64" s="1015"/>
      <c r="E64" s="1015"/>
      <c r="F64" s="1015"/>
      <c r="G64" s="1015"/>
      <c r="H64" s="1015"/>
      <c r="I64" s="1015"/>
      <c r="J64" s="1015"/>
      <c r="K64" s="1015"/>
      <c r="L64" s="1015"/>
      <c r="M64" s="1029"/>
      <c r="N64" s="1015"/>
      <c r="O64" s="1015"/>
      <c r="P64" s="1015"/>
      <c r="Q64" s="1015"/>
      <c r="R64" s="1015"/>
      <c r="S64" s="1015"/>
      <c r="T64" s="1015"/>
      <c r="U64" s="1015"/>
      <c r="V64" s="1015"/>
      <c r="W64" s="1015"/>
      <c r="X64" s="1015"/>
      <c r="Y64" s="1015"/>
      <c r="Z64" s="1015"/>
      <c r="AA64" s="1015"/>
      <c r="AB64" s="1015"/>
      <c r="AC64" s="1015"/>
      <c r="AD64" s="1015"/>
      <c r="AE64" s="1015"/>
      <c r="AF64" s="1015"/>
      <c r="AG64" s="1015"/>
      <c r="AH64" s="1015"/>
      <c r="AI64" s="1015"/>
      <c r="AJ64" s="1015"/>
      <c r="AK64" s="1015"/>
      <c r="AL64" s="1015"/>
      <c r="AM64" s="1015"/>
    </row>
    <row r="65" spans="1:39">
      <c r="A65" s="1015"/>
      <c r="B65" s="1015"/>
      <c r="C65" s="1015"/>
      <c r="D65" s="1015"/>
      <c r="E65" s="1015"/>
      <c r="F65" s="1015"/>
      <c r="G65" s="1015"/>
      <c r="H65" s="1015"/>
      <c r="I65" s="1015"/>
      <c r="J65" s="1015"/>
      <c r="K65" s="1015"/>
      <c r="L65" s="1015"/>
      <c r="M65" s="1029"/>
      <c r="N65" s="1015"/>
      <c r="O65" s="1015"/>
      <c r="P65" s="1015"/>
      <c r="Q65" s="1015"/>
      <c r="R65" s="1015"/>
      <c r="S65" s="1015"/>
      <c r="T65" s="1015"/>
      <c r="U65" s="1015"/>
      <c r="V65" s="1015"/>
      <c r="W65" s="1015"/>
      <c r="X65" s="1015"/>
      <c r="Y65" s="1015"/>
      <c r="Z65" s="1015"/>
      <c r="AA65" s="1015"/>
      <c r="AB65" s="1015"/>
      <c r="AC65" s="1015"/>
      <c r="AD65" s="1015"/>
      <c r="AE65" s="1015"/>
      <c r="AF65" s="1015"/>
      <c r="AG65" s="1015"/>
      <c r="AH65" s="1015"/>
      <c r="AI65" s="1015"/>
      <c r="AJ65" s="1015"/>
      <c r="AK65" s="1015"/>
      <c r="AL65" s="1015"/>
      <c r="AM65" s="1015"/>
    </row>
    <row r="66" spans="1:39">
      <c r="A66" s="1015"/>
      <c r="B66" s="1015"/>
      <c r="C66" s="1015"/>
      <c r="D66" s="1015"/>
      <c r="E66" s="1015"/>
      <c r="F66" s="1015"/>
      <c r="G66" s="1015"/>
      <c r="H66" s="1015"/>
      <c r="I66" s="1015"/>
      <c r="J66" s="1015"/>
      <c r="K66" s="1015"/>
      <c r="L66" s="1015"/>
      <c r="M66" s="1029"/>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row>
    <row r="67" spans="1:39">
      <c r="A67" s="1015"/>
      <c r="B67" s="1015"/>
      <c r="C67" s="1015"/>
      <c r="D67" s="1015"/>
      <c r="E67" s="1015"/>
      <c r="F67" s="1015"/>
      <c r="G67" s="1015"/>
      <c r="H67" s="1015"/>
      <c r="I67" s="1015"/>
      <c r="J67" s="1015"/>
      <c r="K67" s="1015"/>
      <c r="L67" s="1015"/>
      <c r="M67" s="1029"/>
      <c r="N67" s="1015"/>
      <c r="O67" s="1015"/>
      <c r="P67" s="1015"/>
      <c r="Q67" s="1015"/>
      <c r="R67" s="1015"/>
      <c r="S67" s="1015"/>
      <c r="T67" s="1015"/>
      <c r="U67" s="1015"/>
      <c r="V67" s="1015"/>
      <c r="W67" s="1015"/>
      <c r="X67" s="1015"/>
      <c r="Y67" s="1015"/>
      <c r="Z67" s="1015"/>
      <c r="AA67" s="1015"/>
      <c r="AB67" s="1015"/>
      <c r="AC67" s="1015"/>
      <c r="AD67" s="1015"/>
      <c r="AE67" s="1015"/>
      <c r="AF67" s="1015"/>
      <c r="AG67" s="1015"/>
      <c r="AH67" s="1015"/>
      <c r="AI67" s="1015"/>
      <c r="AJ67" s="1015"/>
      <c r="AK67" s="1015"/>
      <c r="AL67" s="1015"/>
      <c r="AM67" s="1015"/>
    </row>
    <row r="68" spans="1:39">
      <c r="A68" s="1015"/>
      <c r="B68" s="1015"/>
      <c r="C68" s="1015"/>
      <c r="D68" s="1015"/>
      <c r="E68" s="1015"/>
      <c r="F68" s="1015"/>
      <c r="G68" s="1015"/>
      <c r="H68" s="1015"/>
      <c r="I68" s="1015"/>
      <c r="J68" s="1015"/>
      <c r="K68" s="1015"/>
      <c r="L68" s="1015"/>
      <c r="M68" s="1029"/>
      <c r="N68" s="1015"/>
      <c r="O68" s="1015"/>
      <c r="P68" s="1015"/>
      <c r="Q68" s="1015"/>
      <c r="R68" s="1015"/>
      <c r="S68" s="1015"/>
      <c r="T68" s="1015"/>
      <c r="U68" s="1015"/>
      <c r="V68" s="1015"/>
      <c r="W68" s="1015"/>
      <c r="X68" s="1015"/>
      <c r="Y68" s="1015"/>
      <c r="Z68" s="1015"/>
      <c r="AA68" s="1015"/>
      <c r="AB68" s="1015"/>
      <c r="AC68" s="1015"/>
      <c r="AD68" s="1015"/>
      <c r="AE68" s="1015"/>
      <c r="AF68" s="1015"/>
      <c r="AG68" s="1015"/>
      <c r="AH68" s="1015"/>
      <c r="AI68" s="1015"/>
      <c r="AJ68" s="1015"/>
      <c r="AK68" s="1015"/>
      <c r="AL68" s="1015"/>
      <c r="AM68" s="1015"/>
    </row>
    <row r="69" spans="1:39">
      <c r="A69" s="1015"/>
      <c r="B69" s="1015"/>
      <c r="C69" s="1015"/>
      <c r="D69" s="1015"/>
      <c r="E69" s="1015"/>
      <c r="F69" s="1015"/>
      <c r="G69" s="1015"/>
      <c r="H69" s="1015"/>
      <c r="I69" s="1015"/>
      <c r="J69" s="1015"/>
      <c r="K69" s="1015"/>
      <c r="L69" s="1015"/>
      <c r="M69" s="1029"/>
      <c r="N69" s="1015"/>
      <c r="O69" s="1015"/>
      <c r="P69" s="1015"/>
      <c r="Q69" s="1015"/>
      <c r="R69" s="1015"/>
      <c r="S69" s="1015"/>
      <c r="T69" s="1015"/>
      <c r="U69" s="1015"/>
      <c r="V69" s="1015"/>
      <c r="W69" s="1015"/>
      <c r="X69" s="1015"/>
      <c r="Y69" s="1015"/>
      <c r="Z69" s="1015"/>
      <c r="AA69" s="1015"/>
      <c r="AB69" s="1015"/>
      <c r="AC69" s="1015"/>
      <c r="AD69" s="1015"/>
      <c r="AE69" s="1015"/>
      <c r="AF69" s="1015"/>
      <c r="AG69" s="1015"/>
      <c r="AH69" s="1015"/>
      <c r="AI69" s="1015"/>
      <c r="AJ69" s="1015"/>
      <c r="AK69" s="1015"/>
      <c r="AL69" s="1015"/>
      <c r="AM69" s="1015"/>
    </row>
    <row r="70" spans="1:39">
      <c r="A70" s="1015"/>
      <c r="B70" s="1015"/>
      <c r="C70" s="1015"/>
      <c r="D70" s="1015"/>
      <c r="E70" s="1015"/>
      <c r="F70" s="1015"/>
      <c r="G70" s="1015"/>
      <c r="H70" s="1015"/>
      <c r="I70" s="1015"/>
      <c r="J70" s="1015"/>
      <c r="K70" s="1015"/>
      <c r="L70" s="1015"/>
      <c r="M70" s="1029"/>
      <c r="N70" s="1015"/>
      <c r="O70" s="1015"/>
      <c r="P70" s="1015"/>
      <c r="Q70" s="1015"/>
      <c r="R70" s="1015"/>
      <c r="S70" s="1015"/>
      <c r="T70" s="1015"/>
      <c r="U70" s="1015"/>
      <c r="V70" s="1015"/>
      <c r="W70" s="1015"/>
      <c r="X70" s="1015"/>
      <c r="Y70" s="1015"/>
      <c r="Z70" s="1015"/>
      <c r="AA70" s="1015"/>
      <c r="AB70" s="1015"/>
      <c r="AC70" s="1015"/>
      <c r="AD70" s="1015"/>
      <c r="AE70" s="1015"/>
      <c r="AF70" s="1015"/>
      <c r="AG70" s="1015"/>
      <c r="AH70" s="1015"/>
      <c r="AI70" s="1015"/>
      <c r="AJ70" s="1015"/>
      <c r="AK70" s="1015"/>
      <c r="AL70" s="1015"/>
      <c r="AM70" s="1015"/>
    </row>
  </sheetData>
  <sheetProtection formatColumns="0" formatRows="0" autoFilter="0"/>
  <mergeCells count="9">
    <mergeCell ref="L14:L15"/>
    <mergeCell ref="M14:M15"/>
    <mergeCell ref="N14:N15"/>
    <mergeCell ref="AM14:AM15"/>
    <mergeCell ref="J19:J21"/>
    <mergeCell ref="J26:J28"/>
    <mergeCell ref="J39:J41"/>
    <mergeCell ref="L54:AM54"/>
    <mergeCell ref="L55:AM55"/>
  </mergeCells>
  <dataValidations count="2">
    <dataValidation type="textLength" operator="lessThanOrEqual" allowBlank="1" showInputMessage="1" showErrorMessage="1" errorTitle="Ошибка" error="Допускается ввод не более 900 символов!" sqref="AM17 AM22 AM24 AM29 AM31 AM33:AM35 AM37 AM42 AM44 AM46 AM50:AM52 AM48 AM26:AM28 AM19:AM21 AM39:AM41">
      <formula1>900</formula1>
    </dataValidation>
    <dataValidation type="decimal" allowBlank="1" showErrorMessage="1" errorTitle="Ошибка" error="Допускается ввод только неотрицательных чисел!" sqref="O33:AL35 O50:AL52 O26:AL27 O19:AL20 O39:AL40">
      <formula1>0</formula1>
      <formula2>9.99999999999999E+23</formula2>
    </dataValidation>
  </dataValidations>
  <pageMargins left="0.35433070866141736" right="0.35433070866141736" top="0.39370078740157483" bottom="0.47222222222222221" header="0.31496062992125984" footer="0.31496062992125984"/>
  <pageSetup paperSize="9" fitToWidth="0" orientation="landscape" r:id="rId1"/>
  <headerFooter>
    <oddFooter>&amp;C&amp;A
&amp;P из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002060"/>
    <outlinePr summaryBelow="0"/>
    <pageSetUpPr fitToPage="1"/>
  </sheetPr>
  <dimension ref="A1:U62"/>
  <sheetViews>
    <sheetView showGridLines="0" view="pageBreakPreview" topLeftCell="K72" zoomScaleNormal="100" zoomScaleSheetLayoutView="100" workbookViewId="0">
      <selection activeCell="S114" sqref="S114"/>
    </sheetView>
  </sheetViews>
  <sheetFormatPr defaultColWidth="9.140625" defaultRowHeight="11.25"/>
  <cols>
    <col min="1" max="1" width="2.7109375" style="527" hidden="1" customWidth="1"/>
    <col min="2" max="2" width="2.7109375" style="526" hidden="1" customWidth="1"/>
    <col min="3" max="9" width="2.7109375" style="527" hidden="1" customWidth="1"/>
    <col min="10" max="10" width="4.5703125" style="527" hidden="1" customWidth="1"/>
    <col min="11" max="11" width="3.7109375" style="527" hidden="1" customWidth="1"/>
    <col min="12" max="12" width="5.7109375" style="527" customWidth="1"/>
    <col min="13" max="13" width="57.42578125" style="527" customWidth="1"/>
    <col min="14" max="14" width="12.7109375" style="527" customWidth="1"/>
    <col min="15" max="20" width="13.7109375" style="527" customWidth="1"/>
    <col min="21" max="21" width="69.85546875" style="527" customWidth="1"/>
    <col min="22" max="16384" width="9.140625" style="527"/>
  </cols>
  <sheetData>
    <row r="1" spans="1:21" hidden="1">
      <c r="A1" s="1030"/>
      <c r="B1" s="1031"/>
      <c r="C1" s="1030"/>
      <c r="D1" s="1030"/>
      <c r="E1" s="1030"/>
      <c r="F1" s="1030"/>
      <c r="G1" s="1030"/>
      <c r="H1" s="1030"/>
      <c r="I1" s="1030"/>
      <c r="J1" s="1030"/>
      <c r="K1" s="1030"/>
      <c r="L1" s="1030"/>
      <c r="M1" s="1030"/>
      <c r="N1" s="1030"/>
      <c r="O1" s="1030">
        <v>2022</v>
      </c>
      <c r="P1" s="1030">
        <v>2022</v>
      </c>
      <c r="Q1" s="1030">
        <v>2022</v>
      </c>
      <c r="R1" s="1030">
        <v>2023</v>
      </c>
      <c r="S1" s="1030">
        <v>2024</v>
      </c>
      <c r="T1" s="901">
        <v>2024</v>
      </c>
      <c r="U1" s="1015"/>
    </row>
    <row r="2" spans="1:21" hidden="1">
      <c r="A2" s="1030"/>
      <c r="B2" s="1031"/>
      <c r="C2" s="1030"/>
      <c r="D2" s="1030"/>
      <c r="E2" s="1030"/>
      <c r="F2" s="1030"/>
      <c r="G2" s="1030"/>
      <c r="H2" s="1030"/>
      <c r="I2" s="1030"/>
      <c r="J2" s="1030"/>
      <c r="K2" s="1030"/>
      <c r="L2" s="1030"/>
      <c r="M2" s="1030"/>
      <c r="N2" s="1030"/>
      <c r="O2" s="853" t="s">
        <v>285</v>
      </c>
      <c r="P2" s="853" t="s">
        <v>323</v>
      </c>
      <c r="Q2" s="853" t="s">
        <v>303</v>
      </c>
      <c r="R2" s="853" t="s">
        <v>285</v>
      </c>
      <c r="S2" s="853" t="s">
        <v>286</v>
      </c>
      <c r="T2" s="853" t="s">
        <v>285</v>
      </c>
      <c r="U2" s="1030"/>
    </row>
    <row r="3" spans="1:21" hidden="1">
      <c r="A3" s="1030"/>
      <c r="B3" s="1031"/>
      <c r="C3" s="1030"/>
      <c r="D3" s="1030"/>
      <c r="E3" s="1030"/>
      <c r="F3" s="1030"/>
      <c r="G3" s="1030"/>
      <c r="H3" s="1030"/>
      <c r="I3" s="1030"/>
      <c r="J3" s="1030"/>
      <c r="K3" s="1030"/>
      <c r="L3" s="1030"/>
      <c r="M3" s="1030"/>
      <c r="N3" s="1030"/>
      <c r="O3" s="853" t="s">
        <v>4298</v>
      </c>
      <c r="P3" s="853" t="s">
        <v>4299</v>
      </c>
      <c r="Q3" s="853" t="s">
        <v>4300</v>
      </c>
      <c r="R3" s="853" t="s">
        <v>4302</v>
      </c>
      <c r="S3" s="853" t="s">
        <v>4303</v>
      </c>
      <c r="T3" s="853" t="s">
        <v>4304</v>
      </c>
      <c r="U3" s="1030"/>
    </row>
    <row r="4" spans="1:21" hidden="1">
      <c r="A4" s="1030"/>
      <c r="B4" s="1031"/>
      <c r="C4" s="1030"/>
      <c r="D4" s="1030"/>
      <c r="E4" s="1030"/>
      <c r="F4" s="1030"/>
      <c r="G4" s="1030"/>
      <c r="H4" s="1030"/>
      <c r="I4" s="1030"/>
      <c r="J4" s="1030"/>
      <c r="K4" s="1030"/>
      <c r="L4" s="1030"/>
      <c r="M4" s="1030"/>
      <c r="N4" s="1030"/>
      <c r="O4" s="1030"/>
      <c r="P4" s="1030"/>
      <c r="Q4" s="1030"/>
      <c r="R4" s="1030"/>
      <c r="S4" s="1030"/>
      <c r="T4" s="1030"/>
      <c r="U4" s="1030"/>
    </row>
    <row r="5" spans="1:21" hidden="1">
      <c r="A5" s="1030"/>
      <c r="B5" s="1031"/>
      <c r="C5" s="1030"/>
      <c r="D5" s="1030"/>
      <c r="E5" s="1030"/>
      <c r="F5" s="1030"/>
      <c r="G5" s="1030"/>
      <c r="H5" s="1030"/>
      <c r="I5" s="1030"/>
      <c r="J5" s="1030"/>
      <c r="K5" s="1030"/>
      <c r="L5" s="1030"/>
      <c r="M5" s="1030"/>
      <c r="N5" s="1030"/>
      <c r="O5" s="1030"/>
      <c r="P5" s="1030"/>
      <c r="Q5" s="1030"/>
      <c r="R5" s="1030"/>
      <c r="S5" s="1030"/>
      <c r="T5" s="1030"/>
      <c r="U5" s="1030"/>
    </row>
    <row r="6" spans="1:21" hidden="1">
      <c r="A6" s="1030"/>
      <c r="B6" s="1031"/>
      <c r="C6" s="1030"/>
      <c r="D6" s="1030"/>
      <c r="E6" s="1030"/>
      <c r="F6" s="1030"/>
      <c r="G6" s="1030"/>
      <c r="H6" s="1030"/>
      <c r="I6" s="1030"/>
      <c r="J6" s="1030"/>
      <c r="K6" s="1030"/>
      <c r="L6" s="1030"/>
      <c r="M6" s="1030"/>
      <c r="N6" s="1030"/>
      <c r="O6" s="1030"/>
      <c r="P6" s="1030"/>
      <c r="Q6" s="1030"/>
      <c r="R6" s="1030"/>
      <c r="S6" s="1030"/>
      <c r="T6" s="1030"/>
      <c r="U6" s="1030"/>
    </row>
    <row r="7" spans="1:21" hidden="1">
      <c r="A7" s="1030"/>
      <c r="B7" s="1031"/>
      <c r="C7" s="1030"/>
      <c r="D7" s="1030"/>
      <c r="E7" s="1030"/>
      <c r="F7" s="1030"/>
      <c r="G7" s="1030"/>
      <c r="H7" s="1030"/>
      <c r="I7" s="1030"/>
      <c r="J7" s="1030"/>
      <c r="K7" s="1030"/>
      <c r="L7" s="1030"/>
      <c r="M7" s="1030"/>
      <c r="N7" s="1030"/>
      <c r="O7" s="1032"/>
      <c r="P7" s="1032"/>
      <c r="Q7" s="1032"/>
      <c r="R7" s="1032"/>
      <c r="S7" s="853" t="b">
        <v>1</v>
      </c>
      <c r="T7" s="853" t="b">
        <v>1</v>
      </c>
      <c r="U7" s="1015"/>
    </row>
    <row r="8" spans="1:21" hidden="1">
      <c r="A8" s="1030"/>
      <c r="B8" s="1031"/>
      <c r="C8" s="1030"/>
      <c r="D8" s="1030"/>
      <c r="E8" s="1030"/>
      <c r="F8" s="1030"/>
      <c r="G8" s="1030"/>
      <c r="H8" s="1030"/>
      <c r="I8" s="1030"/>
      <c r="J8" s="1030"/>
      <c r="K8" s="1030"/>
      <c r="L8" s="1030"/>
      <c r="M8" s="1030"/>
      <c r="N8" s="1030"/>
      <c r="O8" s="1030"/>
      <c r="P8" s="1030"/>
      <c r="Q8" s="1030"/>
      <c r="R8" s="1030"/>
      <c r="S8" s="1030"/>
      <c r="T8" s="1030"/>
      <c r="U8" s="1030"/>
    </row>
    <row r="9" spans="1:21" hidden="1">
      <c r="A9" s="1030"/>
      <c r="B9" s="1031"/>
      <c r="C9" s="1030"/>
      <c r="D9" s="1030"/>
      <c r="E9" s="1030"/>
      <c r="F9" s="1030"/>
      <c r="G9" s="1030"/>
      <c r="H9" s="1030"/>
      <c r="I9" s="1030"/>
      <c r="J9" s="1030"/>
      <c r="K9" s="1030"/>
      <c r="L9" s="1030"/>
      <c r="M9" s="1030"/>
      <c r="N9" s="1030"/>
      <c r="O9" s="1030"/>
      <c r="P9" s="1030"/>
      <c r="Q9" s="1030"/>
      <c r="R9" s="1030"/>
      <c r="S9" s="1030"/>
      <c r="T9" s="1030"/>
      <c r="U9" s="1030"/>
    </row>
    <row r="10" spans="1:21" hidden="1">
      <c r="A10" s="1030"/>
      <c r="B10" s="1031"/>
      <c r="C10" s="1030"/>
      <c r="D10" s="1030"/>
      <c r="E10" s="1030"/>
      <c r="F10" s="1030"/>
      <c r="G10" s="1030"/>
      <c r="H10" s="1030"/>
      <c r="I10" s="1030"/>
      <c r="J10" s="1030"/>
      <c r="K10" s="1030"/>
      <c r="L10" s="1030"/>
      <c r="M10" s="1030"/>
      <c r="N10" s="1030"/>
      <c r="O10" s="1030"/>
      <c r="P10" s="1030"/>
      <c r="Q10" s="1030"/>
      <c r="R10" s="1030"/>
      <c r="S10" s="1030"/>
      <c r="T10" s="1030"/>
      <c r="U10" s="1030"/>
    </row>
    <row r="11" spans="1:21" ht="15" hidden="1" customHeight="1">
      <c r="A11" s="1030"/>
      <c r="B11" s="1031"/>
      <c r="C11" s="1030"/>
      <c r="D11" s="1030"/>
      <c r="E11" s="1030"/>
      <c r="F11" s="1030"/>
      <c r="G11" s="1030"/>
      <c r="H11" s="1030"/>
      <c r="I11" s="1030"/>
      <c r="J11" s="1030"/>
      <c r="K11" s="1030"/>
      <c r="L11" s="1030"/>
      <c r="M11" s="1033"/>
      <c r="N11" s="1030"/>
      <c r="O11" s="1030"/>
      <c r="P11" s="1030"/>
      <c r="Q11" s="1030"/>
      <c r="R11" s="1030"/>
      <c r="S11" s="1030"/>
      <c r="T11" s="1030"/>
      <c r="U11" s="1030"/>
    </row>
    <row r="12" spans="1:21" s="323" customFormat="1" ht="20.100000000000001" customHeight="1">
      <c r="A12" s="1034"/>
      <c r="B12" s="1035"/>
      <c r="C12" s="1034"/>
      <c r="D12" s="1034"/>
      <c r="E12" s="1034"/>
      <c r="F12" s="1034"/>
      <c r="G12" s="1034"/>
      <c r="H12" s="1034"/>
      <c r="I12" s="1034"/>
      <c r="J12" s="1034"/>
      <c r="K12" s="1034"/>
      <c r="L12" s="1036" t="s">
        <v>1374</v>
      </c>
      <c r="M12" s="1037"/>
      <c r="N12" s="1037"/>
      <c r="O12" s="1037"/>
      <c r="P12" s="1037"/>
      <c r="Q12" s="1037"/>
      <c r="R12" s="1037"/>
      <c r="S12" s="1037"/>
      <c r="T12" s="1037"/>
      <c r="U12" s="1037"/>
    </row>
    <row r="13" spans="1:21" s="323" customFormat="1">
      <c r="A13" s="1034"/>
      <c r="B13" s="1035"/>
      <c r="C13" s="1034"/>
      <c r="D13" s="1034"/>
      <c r="E13" s="1034"/>
      <c r="F13" s="1034"/>
      <c r="G13" s="1034"/>
      <c r="H13" s="1034"/>
      <c r="I13" s="1034"/>
      <c r="J13" s="1034"/>
      <c r="K13" s="1034"/>
      <c r="L13" s="1038"/>
      <c r="M13" s="1039"/>
      <c r="N13" s="1039"/>
      <c r="O13" s="1039"/>
      <c r="P13" s="1039"/>
      <c r="Q13" s="1039"/>
      <c r="R13" s="1039"/>
      <c r="S13" s="1039"/>
      <c r="T13" s="1039"/>
      <c r="U13" s="1039"/>
    </row>
    <row r="14" spans="1:21" s="529" customFormat="1" ht="15" customHeight="1">
      <c r="A14" s="1040"/>
      <c r="B14" s="1031"/>
      <c r="C14" s="1040"/>
      <c r="D14" s="1040"/>
      <c r="E14" s="1040"/>
      <c r="F14" s="1040"/>
      <c r="G14" s="1040"/>
      <c r="H14" s="1040"/>
      <c r="I14" s="1040"/>
      <c r="J14" s="1040"/>
      <c r="K14" s="1040"/>
      <c r="L14" s="986" t="s">
        <v>374</v>
      </c>
      <c r="M14" s="987" t="s">
        <v>230</v>
      </c>
      <c r="N14" s="986" t="s">
        <v>143</v>
      </c>
      <c r="O14" s="1041" t="s">
        <v>4295</v>
      </c>
      <c r="P14" s="1041" t="s">
        <v>4295</v>
      </c>
      <c r="Q14" s="1041" t="s">
        <v>4295</v>
      </c>
      <c r="R14" s="1041" t="s">
        <v>4296</v>
      </c>
      <c r="S14" s="908" t="s">
        <v>4297</v>
      </c>
      <c r="T14" s="908" t="s">
        <v>4297</v>
      </c>
      <c r="U14" s="1042" t="s">
        <v>322</v>
      </c>
    </row>
    <row r="15" spans="1:21" s="529" customFormat="1" ht="45" customHeight="1">
      <c r="A15" s="1040"/>
      <c r="B15" s="1031"/>
      <c r="C15" s="1040"/>
      <c r="D15" s="1040"/>
      <c r="E15" s="1040"/>
      <c r="F15" s="1040"/>
      <c r="G15" s="1040"/>
      <c r="H15" s="1040"/>
      <c r="I15" s="1040"/>
      <c r="J15" s="1040"/>
      <c r="K15" s="1040"/>
      <c r="L15" s="1043"/>
      <c r="M15" s="1043"/>
      <c r="N15" s="1043"/>
      <c r="O15" s="1041" t="s">
        <v>285</v>
      </c>
      <c r="P15" s="1041" t="s">
        <v>323</v>
      </c>
      <c r="Q15" s="1041" t="s">
        <v>303</v>
      </c>
      <c r="R15" s="1041" t="s">
        <v>285</v>
      </c>
      <c r="S15" s="911" t="s">
        <v>286</v>
      </c>
      <c r="T15" s="911" t="s">
        <v>285</v>
      </c>
      <c r="U15" s="1043"/>
    </row>
    <row r="16" spans="1:21" s="541" customFormat="1">
      <c r="A16" s="912" t="s">
        <v>18</v>
      </c>
      <c r="B16" s="1044"/>
      <c r="C16" s="1044"/>
      <c r="D16" s="1044"/>
      <c r="E16" s="1044"/>
      <c r="F16" s="1044"/>
      <c r="G16" s="1044"/>
      <c r="H16" s="1044"/>
      <c r="I16" s="1044"/>
      <c r="J16" s="1044"/>
      <c r="K16" s="1044"/>
      <c r="L16" s="1045" t="s">
        <v>4290</v>
      </c>
      <c r="M16" s="808"/>
      <c r="N16" s="808"/>
      <c r="O16" s="1020">
        <v>29079.300000000003</v>
      </c>
      <c r="P16" s="1020">
        <v>32248.5</v>
      </c>
      <c r="Q16" s="1020">
        <v>32248.5</v>
      </c>
      <c r="R16" s="1020">
        <v>30515.899999999998</v>
      </c>
      <c r="S16" s="1020">
        <v>46416.205422720006</v>
      </c>
      <c r="T16" s="1020">
        <v>44117.960957280004</v>
      </c>
      <c r="U16" s="1020"/>
    </row>
    <row r="17" spans="1:21" s="541" customFormat="1" ht="33.75">
      <c r="A17" s="1046" t="s">
        <v>18</v>
      </c>
      <c r="B17" s="1031" t="s">
        <v>1321</v>
      </c>
      <c r="C17" s="1044"/>
      <c r="D17" s="1044"/>
      <c r="E17" s="1044"/>
      <c r="F17" s="1044"/>
      <c r="G17" s="1044"/>
      <c r="H17" s="1044"/>
      <c r="I17" s="1044"/>
      <c r="J17" s="1044"/>
      <c r="K17" s="1044"/>
      <c r="L17" s="1047">
        <v>1</v>
      </c>
      <c r="M17" s="1048" t="s">
        <v>1322</v>
      </c>
      <c r="N17" s="1049" t="s">
        <v>369</v>
      </c>
      <c r="O17" s="1050">
        <v>16246.5</v>
      </c>
      <c r="P17" s="1050">
        <v>18086.5</v>
      </c>
      <c r="Q17" s="1050">
        <v>18086.5</v>
      </c>
      <c r="R17" s="1050">
        <v>17049.099999999999</v>
      </c>
      <c r="S17" s="994">
        <v>25695.696960000001</v>
      </c>
      <c r="T17" s="994">
        <v>24268.158240000001</v>
      </c>
      <c r="U17" s="1051" t="s">
        <v>4194</v>
      </c>
    </row>
    <row r="18" spans="1:21" s="541" customFormat="1">
      <c r="A18" s="1046" t="s">
        <v>18</v>
      </c>
      <c r="B18" s="1031"/>
      <c r="C18" s="1044"/>
      <c r="D18" s="1044"/>
      <c r="E18" s="1044"/>
      <c r="F18" s="1044"/>
      <c r="G18" s="1044"/>
      <c r="H18" s="1044"/>
      <c r="I18" s="1044"/>
      <c r="J18" s="1044">
        <v>1</v>
      </c>
      <c r="K18" s="1044"/>
      <c r="L18" s="1047"/>
      <c r="M18" s="1048"/>
      <c r="N18" s="1049"/>
      <c r="O18" s="1052"/>
      <c r="P18" s="1052"/>
      <c r="Q18" s="1052"/>
      <c r="R18" s="1052"/>
      <c r="S18" s="994"/>
      <c r="T18" s="994"/>
      <c r="U18" s="1053"/>
    </row>
    <row r="19" spans="1:21" s="541" customFormat="1" ht="14.25">
      <c r="A19" s="972">
        <v>1</v>
      </c>
      <c r="B19" s="1044"/>
      <c r="C19" s="1044"/>
      <c r="D19" s="1044"/>
      <c r="E19" s="1044"/>
      <c r="F19" s="1044"/>
      <c r="G19" s="1044"/>
      <c r="H19" s="1044"/>
      <c r="I19" s="1044"/>
      <c r="J19" s="1054" t="s">
        <v>165</v>
      </c>
      <c r="K19" s="779"/>
      <c r="L19" s="1047" t="s">
        <v>165</v>
      </c>
      <c r="M19" s="1055" t="s">
        <v>4160</v>
      </c>
      <c r="N19" s="1049" t="s">
        <v>369</v>
      </c>
      <c r="O19" s="1056">
        <v>16246.5</v>
      </c>
      <c r="P19" s="1056">
        <v>18086.5</v>
      </c>
      <c r="Q19" s="1056">
        <v>18086.5</v>
      </c>
      <c r="R19" s="1056">
        <v>17049.099999999999</v>
      </c>
      <c r="S19" s="1057">
        <v>25695.696960000001</v>
      </c>
      <c r="T19" s="1057">
        <v>24268.158240000001</v>
      </c>
      <c r="U19" s="1051" t="s">
        <v>4254</v>
      </c>
    </row>
    <row r="20" spans="1:21" s="541" customFormat="1" ht="22.5">
      <c r="A20" s="1058">
        <v>1</v>
      </c>
      <c r="B20" s="1044"/>
      <c r="C20" s="1044"/>
      <c r="D20" s="1044"/>
      <c r="E20" s="1044"/>
      <c r="F20" s="1044"/>
      <c r="G20" s="1044"/>
      <c r="H20" s="1044"/>
      <c r="I20" s="1044"/>
      <c r="J20" s="1054"/>
      <c r="K20" s="1044"/>
      <c r="L20" s="1059" t="s">
        <v>412</v>
      </c>
      <c r="M20" s="1060" t="s">
        <v>1334</v>
      </c>
      <c r="N20" s="1049" t="s">
        <v>1335</v>
      </c>
      <c r="O20" s="1056">
        <v>38</v>
      </c>
      <c r="P20" s="1056">
        <v>32</v>
      </c>
      <c r="Q20" s="1056">
        <v>32</v>
      </c>
      <c r="R20" s="1056">
        <v>38</v>
      </c>
      <c r="S20" s="1050">
        <v>36</v>
      </c>
      <c r="T20" s="1050">
        <v>34</v>
      </c>
      <c r="U20" s="1051" t="s">
        <v>4280</v>
      </c>
    </row>
    <row r="21" spans="1:21" s="541" customFormat="1" ht="177.75" customHeight="1">
      <c r="A21" s="1058">
        <v>1</v>
      </c>
      <c r="B21" s="1044"/>
      <c r="C21" s="1044"/>
      <c r="D21" s="1044"/>
      <c r="E21" s="1044"/>
      <c r="F21" s="1044"/>
      <c r="G21" s="1044"/>
      <c r="H21" s="1044"/>
      <c r="I21" s="1044"/>
      <c r="J21" s="1054"/>
      <c r="K21" s="1044"/>
      <c r="L21" s="1059" t="s">
        <v>414</v>
      </c>
      <c r="M21" s="1060" t="s">
        <v>1336</v>
      </c>
      <c r="N21" s="1049" t="s">
        <v>1337</v>
      </c>
      <c r="O21" s="1056">
        <v>35628</v>
      </c>
      <c r="P21" s="1056">
        <v>47100</v>
      </c>
      <c r="Q21" s="1056">
        <v>47100</v>
      </c>
      <c r="R21" s="1056">
        <v>37388</v>
      </c>
      <c r="S21" s="1050">
        <v>59480.78</v>
      </c>
      <c r="T21" s="1050">
        <v>59480.78</v>
      </c>
      <c r="U21" s="1051" t="s">
        <v>4268</v>
      </c>
    </row>
    <row r="22" spans="1:21" s="541" customFormat="1" ht="29.25" customHeight="1">
      <c r="A22" s="1046" t="s">
        <v>18</v>
      </c>
      <c r="B22" s="1031" t="s">
        <v>1323</v>
      </c>
      <c r="C22" s="1044"/>
      <c r="D22" s="1044"/>
      <c r="E22" s="1044"/>
      <c r="F22" s="1044"/>
      <c r="G22" s="1044"/>
      <c r="H22" s="1044"/>
      <c r="I22" s="1044"/>
      <c r="J22" s="1044"/>
      <c r="K22" s="1044"/>
      <c r="L22" s="1047" t="s">
        <v>102</v>
      </c>
      <c r="M22" s="1048" t="s">
        <v>1324</v>
      </c>
      <c r="N22" s="1049" t="s">
        <v>369</v>
      </c>
      <c r="O22" s="1050">
        <v>4822.7</v>
      </c>
      <c r="P22" s="1050">
        <v>5337.2</v>
      </c>
      <c r="Q22" s="1050">
        <v>5337.2</v>
      </c>
      <c r="R22" s="1050">
        <v>5061</v>
      </c>
      <c r="S22" s="1050">
        <v>7760.1004819199998</v>
      </c>
      <c r="T22" s="1050">
        <v>7328.9837884799999</v>
      </c>
      <c r="U22" s="1051" t="s">
        <v>4196</v>
      </c>
    </row>
    <row r="23" spans="1:21" s="541" customFormat="1" ht="33.75">
      <c r="A23" s="1046" t="s">
        <v>18</v>
      </c>
      <c r="B23" s="1031" t="s">
        <v>1325</v>
      </c>
      <c r="C23" s="1044"/>
      <c r="D23" s="1044"/>
      <c r="E23" s="1044"/>
      <c r="F23" s="1044"/>
      <c r="G23" s="1044"/>
      <c r="H23" s="1044"/>
      <c r="I23" s="1044"/>
      <c r="J23" s="1044"/>
      <c r="K23" s="1044"/>
      <c r="L23" s="1047" t="s">
        <v>103</v>
      </c>
      <c r="M23" s="1048" t="s">
        <v>1326</v>
      </c>
      <c r="N23" s="1049" t="s">
        <v>369</v>
      </c>
      <c r="O23" s="1050">
        <v>2218.5</v>
      </c>
      <c r="P23" s="1050">
        <v>1856.8</v>
      </c>
      <c r="Q23" s="1050">
        <v>1856.8</v>
      </c>
      <c r="R23" s="1050">
        <v>2328.1</v>
      </c>
      <c r="S23" s="994">
        <v>2971.1088000000004</v>
      </c>
      <c r="T23" s="994">
        <v>2633.4827999999998</v>
      </c>
      <c r="U23" s="1051" t="s">
        <v>4194</v>
      </c>
    </row>
    <row r="24" spans="1:21" s="541" customFormat="1">
      <c r="A24" s="1046" t="s">
        <v>18</v>
      </c>
      <c r="B24" s="1031"/>
      <c r="C24" s="1044"/>
      <c r="D24" s="1044"/>
      <c r="E24" s="1044"/>
      <c r="F24" s="1044"/>
      <c r="G24" s="1044"/>
      <c r="H24" s="1044"/>
      <c r="I24" s="1044"/>
      <c r="J24" s="1044">
        <v>3</v>
      </c>
      <c r="K24" s="1044"/>
      <c r="L24" s="1047"/>
      <c r="M24" s="1048"/>
      <c r="N24" s="1049"/>
      <c r="O24" s="1052"/>
      <c r="P24" s="1052"/>
      <c r="Q24" s="1052"/>
      <c r="R24" s="1052"/>
      <c r="S24" s="994"/>
      <c r="T24" s="994"/>
      <c r="U24" s="1053"/>
    </row>
    <row r="25" spans="1:21" s="541" customFormat="1" ht="14.25">
      <c r="A25" s="972">
        <v>1</v>
      </c>
      <c r="B25" s="1044"/>
      <c r="C25" s="1044"/>
      <c r="D25" s="1044"/>
      <c r="E25" s="1044"/>
      <c r="F25" s="1044"/>
      <c r="G25" s="1044"/>
      <c r="H25" s="1044"/>
      <c r="I25" s="1044"/>
      <c r="J25" s="1054" t="s">
        <v>170</v>
      </c>
      <c r="K25" s="779"/>
      <c r="L25" s="1047" t="s">
        <v>170</v>
      </c>
      <c r="M25" s="1055" t="s">
        <v>4161</v>
      </c>
      <c r="N25" s="1049" t="s">
        <v>369</v>
      </c>
      <c r="O25" s="1056">
        <v>2218.5</v>
      </c>
      <c r="P25" s="1056">
        <v>1856.8</v>
      </c>
      <c r="Q25" s="1056">
        <v>1856.8</v>
      </c>
      <c r="R25" s="1056">
        <v>2328.1</v>
      </c>
      <c r="S25" s="1057">
        <v>2971.1088000000004</v>
      </c>
      <c r="T25" s="1057">
        <v>2633.4827999999998</v>
      </c>
      <c r="U25" s="1051" t="s">
        <v>4255</v>
      </c>
    </row>
    <row r="26" spans="1:21" s="541" customFormat="1" ht="24" customHeight="1">
      <c r="A26" s="1058">
        <v>1</v>
      </c>
      <c r="B26" s="1044"/>
      <c r="C26" s="1044"/>
      <c r="D26" s="1044"/>
      <c r="E26" s="1044"/>
      <c r="F26" s="1044"/>
      <c r="G26" s="1044"/>
      <c r="H26" s="1044"/>
      <c r="I26" s="1044"/>
      <c r="J26" s="1054"/>
      <c r="K26" s="1044"/>
      <c r="L26" s="1059" t="s">
        <v>1042</v>
      </c>
      <c r="M26" s="1060" t="s">
        <v>1334</v>
      </c>
      <c r="N26" s="1049" t="s">
        <v>1335</v>
      </c>
      <c r="O26" s="1056">
        <v>4.8</v>
      </c>
      <c r="P26" s="1056">
        <v>3.1</v>
      </c>
      <c r="Q26" s="1056">
        <v>3.1</v>
      </c>
      <c r="R26" s="1056">
        <v>4.8</v>
      </c>
      <c r="S26" s="1050">
        <v>4.4000000000000004</v>
      </c>
      <c r="T26" s="1050">
        <v>3.9</v>
      </c>
      <c r="U26" s="1051" t="s">
        <v>4280</v>
      </c>
    </row>
    <row r="27" spans="1:21" s="541" customFormat="1" ht="177" customHeight="1">
      <c r="A27" s="1058">
        <v>1</v>
      </c>
      <c r="B27" s="1044"/>
      <c r="C27" s="1044"/>
      <c r="D27" s="1044"/>
      <c r="E27" s="1044"/>
      <c r="F27" s="1044"/>
      <c r="G27" s="1044"/>
      <c r="H27" s="1044"/>
      <c r="I27" s="1044"/>
      <c r="J27" s="1054"/>
      <c r="K27" s="1044"/>
      <c r="L27" s="1059" t="s">
        <v>1043</v>
      </c>
      <c r="M27" s="1060" t="s">
        <v>1336</v>
      </c>
      <c r="N27" s="1049" t="s">
        <v>1337</v>
      </c>
      <c r="O27" s="1056">
        <v>38516</v>
      </c>
      <c r="P27" s="1056">
        <v>49914</v>
      </c>
      <c r="Q27" s="1056">
        <v>49914</v>
      </c>
      <c r="R27" s="1056">
        <v>40418</v>
      </c>
      <c r="S27" s="1050">
        <v>56271</v>
      </c>
      <c r="T27" s="1050">
        <v>56271</v>
      </c>
      <c r="U27" s="1051" t="s">
        <v>4268</v>
      </c>
    </row>
    <row r="28" spans="1:21" s="541" customFormat="1" ht="30.75" customHeight="1">
      <c r="A28" s="1046" t="s">
        <v>18</v>
      </c>
      <c r="B28" s="1031" t="s">
        <v>1327</v>
      </c>
      <c r="C28" s="1044"/>
      <c r="D28" s="1044"/>
      <c r="E28" s="1044"/>
      <c r="F28" s="1044"/>
      <c r="G28" s="1044"/>
      <c r="H28" s="1044"/>
      <c r="I28" s="1044"/>
      <c r="J28" s="1044"/>
      <c r="K28" s="1044"/>
      <c r="L28" s="1047" t="s">
        <v>104</v>
      </c>
      <c r="M28" s="1048" t="s">
        <v>1328</v>
      </c>
      <c r="N28" s="1049" t="s">
        <v>369</v>
      </c>
      <c r="O28" s="1050">
        <v>639.79999999999995</v>
      </c>
      <c r="P28" s="1050">
        <v>548.70000000000005</v>
      </c>
      <c r="Q28" s="1050">
        <v>548.70000000000005</v>
      </c>
      <c r="R28" s="1050">
        <v>671.4</v>
      </c>
      <c r="S28" s="1050">
        <v>897.27485760000013</v>
      </c>
      <c r="T28" s="1050">
        <v>795.31180559999996</v>
      </c>
      <c r="U28" s="1051" t="s">
        <v>4196</v>
      </c>
    </row>
    <row r="29" spans="1:21" s="541" customFormat="1" ht="33.75">
      <c r="A29" s="1046" t="s">
        <v>18</v>
      </c>
      <c r="B29" s="1031" t="s">
        <v>1329</v>
      </c>
      <c r="C29" s="1044"/>
      <c r="D29" s="1044"/>
      <c r="E29" s="1044"/>
      <c r="F29" s="1044"/>
      <c r="G29" s="1044"/>
      <c r="H29" s="1044"/>
      <c r="I29" s="1044"/>
      <c r="J29" s="1044"/>
      <c r="K29" s="1044"/>
      <c r="L29" s="1047" t="s">
        <v>120</v>
      </c>
      <c r="M29" s="1048" t="s">
        <v>1330</v>
      </c>
      <c r="N29" s="1049" t="s">
        <v>369</v>
      </c>
      <c r="O29" s="1050">
        <v>3995.4</v>
      </c>
      <c r="P29" s="1050">
        <v>4997.8999999999996</v>
      </c>
      <c r="Q29" s="1050">
        <v>4997.8999999999996</v>
      </c>
      <c r="R29" s="1050">
        <v>4192.8</v>
      </c>
      <c r="S29" s="994">
        <v>6983.1215999999995</v>
      </c>
      <c r="T29" s="994">
        <v>6983.1215999999995</v>
      </c>
      <c r="U29" s="1051" t="s">
        <v>4194</v>
      </c>
    </row>
    <row r="30" spans="1:21" s="541" customFormat="1">
      <c r="A30" s="1046" t="s">
        <v>18</v>
      </c>
      <c r="B30" s="1031"/>
      <c r="C30" s="1044"/>
      <c r="D30" s="1044"/>
      <c r="E30" s="1044"/>
      <c r="F30" s="1044"/>
      <c r="G30" s="1044"/>
      <c r="H30" s="1044"/>
      <c r="I30" s="1044"/>
      <c r="J30" s="1044">
        <v>5</v>
      </c>
      <c r="K30" s="1044"/>
      <c r="L30" s="1047"/>
      <c r="M30" s="1048"/>
      <c r="N30" s="1049"/>
      <c r="O30" s="1052"/>
      <c r="P30" s="1052"/>
      <c r="Q30" s="1052"/>
      <c r="R30" s="1052"/>
      <c r="S30" s="994"/>
      <c r="T30" s="994"/>
      <c r="U30" s="1053"/>
    </row>
    <row r="31" spans="1:21" s="541" customFormat="1" ht="22.5">
      <c r="A31" s="972">
        <v>1</v>
      </c>
      <c r="B31" s="1044"/>
      <c r="C31" s="1044"/>
      <c r="D31" s="1044"/>
      <c r="E31" s="1044"/>
      <c r="F31" s="1044"/>
      <c r="G31" s="1044"/>
      <c r="H31" s="1044"/>
      <c r="I31" s="1044"/>
      <c r="J31" s="1054" t="s">
        <v>122</v>
      </c>
      <c r="K31" s="779"/>
      <c r="L31" s="1047" t="s">
        <v>122</v>
      </c>
      <c r="M31" s="1055" t="s">
        <v>4162</v>
      </c>
      <c r="N31" s="1049" t="s">
        <v>369</v>
      </c>
      <c r="O31" s="1056">
        <v>3995.4</v>
      </c>
      <c r="P31" s="1056">
        <v>4997.8999999999996</v>
      </c>
      <c r="Q31" s="1056">
        <v>4997.8999999999996</v>
      </c>
      <c r="R31" s="1056">
        <v>4192.8</v>
      </c>
      <c r="S31" s="1057">
        <v>6983.1215999999995</v>
      </c>
      <c r="T31" s="1057">
        <v>6983.1215999999995</v>
      </c>
      <c r="U31" s="1051" t="s">
        <v>4255</v>
      </c>
    </row>
    <row r="32" spans="1:21" s="541" customFormat="1" ht="22.5">
      <c r="A32" s="1058">
        <v>1</v>
      </c>
      <c r="B32" s="1044"/>
      <c r="C32" s="1044"/>
      <c r="D32" s="1044"/>
      <c r="E32" s="1044"/>
      <c r="F32" s="1044"/>
      <c r="G32" s="1044"/>
      <c r="H32" s="1044"/>
      <c r="I32" s="1044"/>
      <c r="J32" s="1054"/>
      <c r="K32" s="1044"/>
      <c r="L32" s="1059" t="s">
        <v>4353</v>
      </c>
      <c r="M32" s="1060" t="s">
        <v>1334</v>
      </c>
      <c r="N32" s="1049" t="s">
        <v>1335</v>
      </c>
      <c r="O32" s="1056">
        <v>5.6</v>
      </c>
      <c r="P32" s="1056">
        <v>6.3</v>
      </c>
      <c r="Q32" s="1056">
        <v>6.3</v>
      </c>
      <c r="R32" s="1056">
        <v>5.6</v>
      </c>
      <c r="S32" s="1050">
        <v>7.8</v>
      </c>
      <c r="T32" s="1050">
        <v>7.8</v>
      </c>
      <c r="U32" s="1051" t="s">
        <v>4280</v>
      </c>
    </row>
    <row r="33" spans="1:21" s="541" customFormat="1" ht="174.75" customHeight="1">
      <c r="A33" s="1058">
        <v>1</v>
      </c>
      <c r="B33" s="1044"/>
      <c r="C33" s="1044"/>
      <c r="D33" s="1044"/>
      <c r="E33" s="1044"/>
      <c r="F33" s="1044"/>
      <c r="G33" s="1044"/>
      <c r="H33" s="1044"/>
      <c r="I33" s="1044"/>
      <c r="J33" s="1054"/>
      <c r="K33" s="1044"/>
      <c r="L33" s="1059" t="s">
        <v>4354</v>
      </c>
      <c r="M33" s="1060" t="s">
        <v>1336</v>
      </c>
      <c r="N33" s="1049" t="s">
        <v>1337</v>
      </c>
      <c r="O33" s="1056">
        <v>59455</v>
      </c>
      <c r="P33" s="1056">
        <v>66110</v>
      </c>
      <c r="Q33" s="1056">
        <v>66100</v>
      </c>
      <c r="R33" s="1056">
        <v>62393</v>
      </c>
      <c r="S33" s="1050">
        <v>74606</v>
      </c>
      <c r="T33" s="1050">
        <v>74606</v>
      </c>
      <c r="U33" s="1051" t="s">
        <v>4268</v>
      </c>
    </row>
    <row r="34" spans="1:21" s="541" customFormat="1" ht="32.25" customHeight="1">
      <c r="A34" s="1046" t="s">
        <v>18</v>
      </c>
      <c r="B34" s="1031" t="s">
        <v>1332</v>
      </c>
      <c r="C34" s="1044"/>
      <c r="D34" s="1044"/>
      <c r="E34" s="1044"/>
      <c r="F34" s="1044"/>
      <c r="G34" s="1044"/>
      <c r="H34" s="1044"/>
      <c r="I34" s="1044"/>
      <c r="J34" s="1044"/>
      <c r="K34" s="1044"/>
      <c r="L34" s="1047" t="s">
        <v>124</v>
      </c>
      <c r="M34" s="1048" t="s">
        <v>1333</v>
      </c>
      <c r="N34" s="1049" t="s">
        <v>369</v>
      </c>
      <c r="O34" s="1050">
        <v>1156.4000000000001</v>
      </c>
      <c r="P34" s="1050">
        <v>1421.4</v>
      </c>
      <c r="Q34" s="1050">
        <v>1421.4</v>
      </c>
      <c r="R34" s="1050">
        <v>1213.5</v>
      </c>
      <c r="S34" s="1050">
        <v>2108.9027231999999</v>
      </c>
      <c r="T34" s="1050">
        <v>2108.9027231999999</v>
      </c>
      <c r="U34" s="1051" t="s">
        <v>4196</v>
      </c>
    </row>
    <row r="35" spans="1:21" s="541" customFormat="1">
      <c r="A35" s="1046" t="s">
        <v>18</v>
      </c>
      <c r="B35" s="1031" t="s">
        <v>1398</v>
      </c>
      <c r="C35" s="1044"/>
      <c r="D35" s="1044"/>
      <c r="E35" s="1044"/>
      <c r="F35" s="1044"/>
      <c r="G35" s="1044"/>
      <c r="H35" s="1044"/>
      <c r="I35" s="1044"/>
      <c r="J35" s="1044"/>
      <c r="K35" s="1044"/>
      <c r="L35" s="1047" t="s">
        <v>125</v>
      </c>
      <c r="M35" s="1048" t="s">
        <v>1399</v>
      </c>
      <c r="N35" s="1049" t="s">
        <v>369</v>
      </c>
      <c r="O35" s="1050"/>
      <c r="P35" s="1050"/>
      <c r="Q35" s="1050"/>
      <c r="R35" s="1050"/>
      <c r="S35" s="994">
        <v>0</v>
      </c>
      <c r="T35" s="994">
        <v>0</v>
      </c>
      <c r="U35" s="1051"/>
    </row>
    <row r="36" spans="1:21" s="541" customFormat="1">
      <c r="A36" s="1046" t="s">
        <v>18</v>
      </c>
      <c r="B36" s="1031"/>
      <c r="C36" s="1044"/>
      <c r="D36" s="1044"/>
      <c r="E36" s="1044"/>
      <c r="F36" s="1044"/>
      <c r="G36" s="1044"/>
      <c r="H36" s="1044"/>
      <c r="I36" s="1044"/>
      <c r="J36" s="1044">
        <v>7</v>
      </c>
      <c r="K36" s="1044"/>
      <c r="L36" s="1047"/>
      <c r="M36" s="1048"/>
      <c r="N36" s="1049"/>
      <c r="O36" s="1052"/>
      <c r="P36" s="1052"/>
      <c r="Q36" s="1052"/>
      <c r="R36" s="1052"/>
      <c r="S36" s="994"/>
      <c r="T36" s="994"/>
      <c r="U36" s="1053"/>
    </row>
    <row r="37" spans="1:21" s="541" customFormat="1">
      <c r="A37" s="1046" t="s">
        <v>18</v>
      </c>
      <c r="B37" s="1031" t="s">
        <v>1400</v>
      </c>
      <c r="C37" s="1044"/>
      <c r="D37" s="1044"/>
      <c r="E37" s="1044"/>
      <c r="F37" s="1044"/>
      <c r="G37" s="1044"/>
      <c r="H37" s="1044"/>
      <c r="I37" s="1044"/>
      <c r="J37" s="1044"/>
      <c r="K37" s="1044"/>
      <c r="L37" s="1047" t="s">
        <v>126</v>
      </c>
      <c r="M37" s="1048" t="s">
        <v>1401</v>
      </c>
      <c r="N37" s="1049" t="s">
        <v>369</v>
      </c>
      <c r="O37" s="1050"/>
      <c r="P37" s="1050"/>
      <c r="Q37" s="1050"/>
      <c r="R37" s="1050"/>
      <c r="S37" s="1050"/>
      <c r="T37" s="1050"/>
      <c r="U37" s="1051"/>
    </row>
    <row r="38" spans="1:21" s="541" customFormat="1">
      <c r="A38" s="912" t="s">
        <v>102</v>
      </c>
      <c r="B38" s="1044"/>
      <c r="C38" s="1044"/>
      <c r="D38" s="1044"/>
      <c r="E38" s="1044"/>
      <c r="F38" s="1044"/>
      <c r="G38" s="1044"/>
      <c r="H38" s="1044"/>
      <c r="I38" s="1044"/>
      <c r="J38" s="1044"/>
      <c r="K38" s="1044"/>
      <c r="L38" s="1045" t="s">
        <v>4294</v>
      </c>
      <c r="M38" s="808"/>
      <c r="N38" s="808"/>
      <c r="O38" s="1020">
        <v>38864.800000000003</v>
      </c>
      <c r="P38" s="1020">
        <v>39565.803999999996</v>
      </c>
      <c r="Q38" s="1020">
        <v>39565.803999999996</v>
      </c>
      <c r="R38" s="1020">
        <v>40784.200000000004</v>
      </c>
      <c r="S38" s="1020">
        <v>52265.1985632</v>
      </c>
      <c r="T38" s="1020">
        <v>50404.8488832</v>
      </c>
      <c r="U38" s="1020"/>
    </row>
    <row r="39" spans="1:21" s="541" customFormat="1" ht="33.75">
      <c r="A39" s="1046" t="s">
        <v>102</v>
      </c>
      <c r="B39" s="1031" t="s">
        <v>1321</v>
      </c>
      <c r="C39" s="1044"/>
      <c r="D39" s="1044"/>
      <c r="E39" s="1044"/>
      <c r="F39" s="1044"/>
      <c r="G39" s="1044"/>
      <c r="H39" s="1044"/>
      <c r="I39" s="1044"/>
      <c r="J39" s="1044"/>
      <c r="K39" s="1044"/>
      <c r="L39" s="1047">
        <v>1</v>
      </c>
      <c r="M39" s="1048" t="s">
        <v>1322</v>
      </c>
      <c r="N39" s="1049" t="s">
        <v>369</v>
      </c>
      <c r="O39" s="1050">
        <v>21343.9</v>
      </c>
      <c r="P39" s="1050">
        <v>22225.1</v>
      </c>
      <c r="Q39" s="1050">
        <v>22225.1</v>
      </c>
      <c r="R39" s="1050">
        <v>22398.3</v>
      </c>
      <c r="S39" s="994">
        <v>29291.22</v>
      </c>
      <c r="T39" s="994">
        <v>27862.38</v>
      </c>
      <c r="U39" s="1051" t="s">
        <v>4194</v>
      </c>
    </row>
    <row r="40" spans="1:21" s="541" customFormat="1" ht="13.5" customHeight="1">
      <c r="A40" s="1046" t="s">
        <v>102</v>
      </c>
      <c r="B40" s="1031"/>
      <c r="C40" s="1044"/>
      <c r="D40" s="1044"/>
      <c r="E40" s="1044"/>
      <c r="F40" s="1044"/>
      <c r="G40" s="1044"/>
      <c r="H40" s="1044"/>
      <c r="I40" s="1044"/>
      <c r="J40" s="1044">
        <v>1</v>
      </c>
      <c r="K40" s="1044"/>
      <c r="L40" s="1047"/>
      <c r="M40" s="1048"/>
      <c r="N40" s="1049"/>
      <c r="O40" s="1052"/>
      <c r="P40" s="1052"/>
      <c r="Q40" s="1052"/>
      <c r="R40" s="1052"/>
      <c r="S40" s="994"/>
      <c r="T40" s="994"/>
      <c r="U40" s="1053"/>
    </row>
    <row r="41" spans="1:21" s="541" customFormat="1" ht="22.5">
      <c r="A41" s="972">
        <v>2</v>
      </c>
      <c r="B41" s="1044"/>
      <c r="C41" s="1044"/>
      <c r="D41" s="1044"/>
      <c r="E41" s="1044"/>
      <c r="F41" s="1044"/>
      <c r="G41" s="1044"/>
      <c r="H41" s="1044"/>
      <c r="I41" s="1044"/>
      <c r="J41" s="1054" t="s">
        <v>165</v>
      </c>
      <c r="K41" s="779"/>
      <c r="L41" s="1047" t="s">
        <v>165</v>
      </c>
      <c r="M41" s="1055" t="s">
        <v>4160</v>
      </c>
      <c r="N41" s="1049" t="s">
        <v>369</v>
      </c>
      <c r="O41" s="1056">
        <v>21343.9</v>
      </c>
      <c r="P41" s="1056">
        <v>22225.1</v>
      </c>
      <c r="Q41" s="1056">
        <v>22225.1</v>
      </c>
      <c r="R41" s="1056">
        <v>22398.3</v>
      </c>
      <c r="S41" s="1057">
        <v>29291.22</v>
      </c>
      <c r="T41" s="1057">
        <v>27862.38</v>
      </c>
      <c r="U41" s="1051" t="s">
        <v>4195</v>
      </c>
    </row>
    <row r="42" spans="1:21" s="541" customFormat="1" ht="22.5">
      <c r="A42" s="1058">
        <v>2</v>
      </c>
      <c r="B42" s="1044"/>
      <c r="C42" s="1044"/>
      <c r="D42" s="1044"/>
      <c r="E42" s="1044"/>
      <c r="F42" s="1044"/>
      <c r="G42" s="1044"/>
      <c r="H42" s="1044"/>
      <c r="I42" s="1044"/>
      <c r="J42" s="1054"/>
      <c r="K42" s="1044"/>
      <c r="L42" s="1059" t="s">
        <v>412</v>
      </c>
      <c r="M42" s="1060" t="s">
        <v>1334</v>
      </c>
      <c r="N42" s="1049" t="s">
        <v>1335</v>
      </c>
      <c r="O42" s="1056">
        <v>51</v>
      </c>
      <c r="P42" s="1056">
        <v>37</v>
      </c>
      <c r="Q42" s="1056">
        <v>37</v>
      </c>
      <c r="R42" s="1056">
        <v>51</v>
      </c>
      <c r="S42" s="1050">
        <v>41</v>
      </c>
      <c r="T42" s="1050">
        <v>39</v>
      </c>
      <c r="U42" s="1051" t="s">
        <v>4280</v>
      </c>
    </row>
    <row r="43" spans="1:21" s="541" customFormat="1" ht="177" customHeight="1">
      <c r="A43" s="1058">
        <v>2</v>
      </c>
      <c r="B43" s="1044"/>
      <c r="C43" s="1044"/>
      <c r="D43" s="1044"/>
      <c r="E43" s="1044"/>
      <c r="F43" s="1044"/>
      <c r="G43" s="1044"/>
      <c r="H43" s="1044"/>
      <c r="I43" s="1044"/>
      <c r="J43" s="1054"/>
      <c r="K43" s="1044"/>
      <c r="L43" s="1059" t="s">
        <v>414</v>
      </c>
      <c r="M43" s="1060" t="s">
        <v>1336</v>
      </c>
      <c r="N43" s="1049" t="s">
        <v>1337</v>
      </c>
      <c r="O43" s="1056">
        <v>34876</v>
      </c>
      <c r="P43" s="1056">
        <v>50057</v>
      </c>
      <c r="Q43" s="1056">
        <v>50057</v>
      </c>
      <c r="R43" s="1056">
        <v>36293</v>
      </c>
      <c r="S43" s="1050">
        <v>59535</v>
      </c>
      <c r="T43" s="1050">
        <v>59535</v>
      </c>
      <c r="U43" s="1051" t="s">
        <v>4268</v>
      </c>
    </row>
    <row r="44" spans="1:21" s="541" customFormat="1" ht="47.25" customHeight="1">
      <c r="A44" s="1046" t="s">
        <v>102</v>
      </c>
      <c r="B44" s="1031" t="s">
        <v>1323</v>
      </c>
      <c r="C44" s="1044"/>
      <c r="D44" s="1044"/>
      <c r="E44" s="1044"/>
      <c r="F44" s="1044"/>
      <c r="G44" s="1044"/>
      <c r="H44" s="1044"/>
      <c r="I44" s="1044"/>
      <c r="J44" s="1044"/>
      <c r="K44" s="1044"/>
      <c r="L44" s="1047" t="s">
        <v>102</v>
      </c>
      <c r="M44" s="1048" t="s">
        <v>1324</v>
      </c>
      <c r="N44" s="1049" t="s">
        <v>369</v>
      </c>
      <c r="O44" s="1050">
        <v>6311.9</v>
      </c>
      <c r="P44" s="1050">
        <v>6603.3</v>
      </c>
      <c r="Q44" s="1050">
        <v>6603.3</v>
      </c>
      <c r="R44" s="1050">
        <v>6623.7</v>
      </c>
      <c r="S44" s="1050">
        <v>8845.9484400000001</v>
      </c>
      <c r="T44" s="1050">
        <v>8414.4387600000009</v>
      </c>
      <c r="U44" s="1051" t="s">
        <v>4196</v>
      </c>
    </row>
    <row r="45" spans="1:21" s="541" customFormat="1" ht="33.75">
      <c r="A45" s="1046" t="s">
        <v>102</v>
      </c>
      <c r="B45" s="1031" t="s">
        <v>1325</v>
      </c>
      <c r="C45" s="1044"/>
      <c r="D45" s="1044"/>
      <c r="E45" s="1044"/>
      <c r="F45" s="1044"/>
      <c r="G45" s="1044"/>
      <c r="H45" s="1044"/>
      <c r="I45" s="1044"/>
      <c r="J45" s="1044"/>
      <c r="K45" s="1044"/>
      <c r="L45" s="1047" t="s">
        <v>103</v>
      </c>
      <c r="M45" s="1048" t="s">
        <v>1326</v>
      </c>
      <c r="N45" s="1049" t="s">
        <v>369</v>
      </c>
      <c r="O45" s="1050">
        <v>3036</v>
      </c>
      <c r="P45" s="1050">
        <v>2252</v>
      </c>
      <c r="Q45" s="1050">
        <v>2252</v>
      </c>
      <c r="R45" s="1050">
        <v>3186</v>
      </c>
      <c r="S45" s="994">
        <v>3241.2095999999997</v>
      </c>
      <c r="T45" s="994">
        <v>3241.2095999999997</v>
      </c>
      <c r="U45" s="1051" t="s">
        <v>4194</v>
      </c>
    </row>
    <row r="46" spans="1:21" s="541" customFormat="1">
      <c r="A46" s="1046" t="s">
        <v>102</v>
      </c>
      <c r="B46" s="1031"/>
      <c r="C46" s="1044"/>
      <c r="D46" s="1044"/>
      <c r="E46" s="1044"/>
      <c r="F46" s="1044"/>
      <c r="G46" s="1044"/>
      <c r="H46" s="1044"/>
      <c r="I46" s="1044"/>
      <c r="J46" s="1044">
        <v>3</v>
      </c>
      <c r="K46" s="1044"/>
      <c r="L46" s="1047"/>
      <c r="M46" s="1048"/>
      <c r="N46" s="1049"/>
      <c r="O46" s="1052"/>
      <c r="P46" s="1052"/>
      <c r="Q46" s="1052"/>
      <c r="R46" s="1052"/>
      <c r="S46" s="994"/>
      <c r="T46" s="994"/>
      <c r="U46" s="1053"/>
    </row>
    <row r="47" spans="1:21" s="541" customFormat="1" ht="14.25">
      <c r="A47" s="972">
        <v>2</v>
      </c>
      <c r="B47" s="1044"/>
      <c r="C47" s="1044"/>
      <c r="D47" s="1044"/>
      <c r="E47" s="1044"/>
      <c r="F47" s="1044"/>
      <c r="G47" s="1044"/>
      <c r="H47" s="1044"/>
      <c r="I47" s="1044"/>
      <c r="J47" s="1054" t="s">
        <v>170</v>
      </c>
      <c r="K47" s="779"/>
      <c r="L47" s="1047" t="s">
        <v>170</v>
      </c>
      <c r="M47" s="1055" t="s">
        <v>4161</v>
      </c>
      <c r="N47" s="1049" t="s">
        <v>369</v>
      </c>
      <c r="O47" s="1056">
        <v>3036</v>
      </c>
      <c r="P47" s="1056">
        <v>2252</v>
      </c>
      <c r="Q47" s="1056">
        <v>2252</v>
      </c>
      <c r="R47" s="1056">
        <v>3186</v>
      </c>
      <c r="S47" s="1057">
        <v>3241.2095999999997</v>
      </c>
      <c r="T47" s="1057">
        <v>3241.2095999999997</v>
      </c>
      <c r="U47" s="1051" t="s">
        <v>4255</v>
      </c>
    </row>
    <row r="48" spans="1:21" s="541" customFormat="1" ht="22.5">
      <c r="A48" s="1058">
        <v>2</v>
      </c>
      <c r="B48" s="1044"/>
      <c r="C48" s="1044"/>
      <c r="D48" s="1044"/>
      <c r="E48" s="1044"/>
      <c r="F48" s="1044"/>
      <c r="G48" s="1044"/>
      <c r="H48" s="1044"/>
      <c r="I48" s="1044"/>
      <c r="J48" s="1054"/>
      <c r="K48" s="1044"/>
      <c r="L48" s="1059" t="s">
        <v>1042</v>
      </c>
      <c r="M48" s="1060" t="s">
        <v>1334</v>
      </c>
      <c r="N48" s="1049" t="s">
        <v>1335</v>
      </c>
      <c r="O48" s="1056">
        <v>5</v>
      </c>
      <c r="P48" s="1056">
        <v>3.7</v>
      </c>
      <c r="Q48" s="1056">
        <v>3.7</v>
      </c>
      <c r="R48" s="1056">
        <v>5</v>
      </c>
      <c r="S48" s="1050">
        <v>4.8</v>
      </c>
      <c r="T48" s="1050">
        <v>4.8</v>
      </c>
      <c r="U48" s="1051" t="s">
        <v>4280</v>
      </c>
    </row>
    <row r="49" spans="1:21" s="541" customFormat="1" ht="175.5" customHeight="1">
      <c r="A49" s="1058">
        <v>2</v>
      </c>
      <c r="B49" s="1044"/>
      <c r="C49" s="1044"/>
      <c r="D49" s="1044"/>
      <c r="E49" s="1044"/>
      <c r="F49" s="1044"/>
      <c r="G49" s="1044"/>
      <c r="H49" s="1044"/>
      <c r="I49" s="1044"/>
      <c r="J49" s="1054"/>
      <c r="K49" s="1044"/>
      <c r="L49" s="1059" t="s">
        <v>1043</v>
      </c>
      <c r="M49" s="1060" t="s">
        <v>1336</v>
      </c>
      <c r="N49" s="1049" t="s">
        <v>1337</v>
      </c>
      <c r="O49" s="1056">
        <v>41398.199999999997</v>
      </c>
      <c r="P49" s="1056">
        <v>50720</v>
      </c>
      <c r="Q49" s="1056">
        <v>50720</v>
      </c>
      <c r="R49" s="1056">
        <v>52749</v>
      </c>
      <c r="S49" s="1050">
        <v>56271</v>
      </c>
      <c r="T49" s="1050">
        <v>56271</v>
      </c>
      <c r="U49" s="1051" t="s">
        <v>4268</v>
      </c>
    </row>
    <row r="50" spans="1:21" s="541" customFormat="1" ht="22.5">
      <c r="A50" s="1046" t="s">
        <v>102</v>
      </c>
      <c r="B50" s="1031" t="s">
        <v>1327</v>
      </c>
      <c r="C50" s="1044"/>
      <c r="D50" s="1044"/>
      <c r="E50" s="1044"/>
      <c r="F50" s="1044"/>
      <c r="G50" s="1044"/>
      <c r="H50" s="1044"/>
      <c r="I50" s="1044"/>
      <c r="J50" s="1044"/>
      <c r="K50" s="1044"/>
      <c r="L50" s="1047" t="s">
        <v>104</v>
      </c>
      <c r="M50" s="1048" t="s">
        <v>1328</v>
      </c>
      <c r="N50" s="1049" t="s">
        <v>369</v>
      </c>
      <c r="O50" s="1050">
        <v>883.4</v>
      </c>
      <c r="P50" s="1050">
        <v>680.10399999999993</v>
      </c>
      <c r="Q50" s="1050">
        <v>680.10399999999993</v>
      </c>
      <c r="R50" s="1050">
        <v>927</v>
      </c>
      <c r="S50" s="1050">
        <v>978.84529919999989</v>
      </c>
      <c r="T50" s="1050">
        <v>978.84529919999989</v>
      </c>
      <c r="U50" s="1051" t="s">
        <v>4196</v>
      </c>
    </row>
    <row r="51" spans="1:21" s="541" customFormat="1" ht="33.75">
      <c r="A51" s="1046" t="s">
        <v>102</v>
      </c>
      <c r="B51" s="1031" t="s">
        <v>1329</v>
      </c>
      <c r="C51" s="1044"/>
      <c r="D51" s="1044"/>
      <c r="E51" s="1044"/>
      <c r="F51" s="1044"/>
      <c r="G51" s="1044"/>
      <c r="H51" s="1044"/>
      <c r="I51" s="1044"/>
      <c r="J51" s="1044"/>
      <c r="K51" s="1044"/>
      <c r="L51" s="1047" t="s">
        <v>120</v>
      </c>
      <c r="M51" s="1048" t="s">
        <v>1330</v>
      </c>
      <c r="N51" s="1049" t="s">
        <v>369</v>
      </c>
      <c r="O51" s="1050">
        <v>5649.7</v>
      </c>
      <c r="P51" s="1050">
        <v>6069.9</v>
      </c>
      <c r="Q51" s="1050">
        <v>6069.9</v>
      </c>
      <c r="R51" s="1050">
        <v>5928.8</v>
      </c>
      <c r="S51" s="994">
        <v>7609.8119999999999</v>
      </c>
      <c r="T51" s="994">
        <v>7609.8119999999999</v>
      </c>
      <c r="U51" s="1051" t="s">
        <v>4194</v>
      </c>
    </row>
    <row r="52" spans="1:21" s="541" customFormat="1">
      <c r="A52" s="1046" t="s">
        <v>102</v>
      </c>
      <c r="B52" s="1031"/>
      <c r="C52" s="1044"/>
      <c r="D52" s="1044"/>
      <c r="E52" s="1044"/>
      <c r="F52" s="1044"/>
      <c r="G52" s="1044"/>
      <c r="H52" s="1044"/>
      <c r="I52" s="1044"/>
      <c r="J52" s="1044">
        <v>5</v>
      </c>
      <c r="K52" s="1044"/>
      <c r="L52" s="1047"/>
      <c r="M52" s="1048"/>
      <c r="N52" s="1049"/>
      <c r="O52" s="1052"/>
      <c r="P52" s="1052"/>
      <c r="Q52" s="1052"/>
      <c r="R52" s="1052"/>
      <c r="S52" s="994"/>
      <c r="T52" s="994"/>
      <c r="U52" s="1053"/>
    </row>
    <row r="53" spans="1:21" s="541" customFormat="1" ht="22.5">
      <c r="A53" s="972">
        <v>2</v>
      </c>
      <c r="B53" s="1044"/>
      <c r="C53" s="1044"/>
      <c r="D53" s="1044"/>
      <c r="E53" s="1044"/>
      <c r="F53" s="1044"/>
      <c r="G53" s="1044"/>
      <c r="H53" s="1044"/>
      <c r="I53" s="1044"/>
      <c r="J53" s="1054" t="s">
        <v>122</v>
      </c>
      <c r="K53" s="779"/>
      <c r="L53" s="1047" t="s">
        <v>122</v>
      </c>
      <c r="M53" s="1055" t="s">
        <v>4162</v>
      </c>
      <c r="N53" s="1049" t="s">
        <v>369</v>
      </c>
      <c r="O53" s="1056">
        <v>5649.7</v>
      </c>
      <c r="P53" s="1056">
        <v>6069</v>
      </c>
      <c r="Q53" s="1056">
        <v>6069</v>
      </c>
      <c r="R53" s="1056">
        <v>5928.8</v>
      </c>
      <c r="S53" s="1057">
        <v>7609.8119999999999</v>
      </c>
      <c r="T53" s="1057">
        <v>7609.8119999999999</v>
      </c>
      <c r="U53" s="1051" t="s">
        <v>4255</v>
      </c>
    </row>
    <row r="54" spans="1:21" s="541" customFormat="1" ht="22.5">
      <c r="A54" s="1058">
        <v>2</v>
      </c>
      <c r="B54" s="1044"/>
      <c r="C54" s="1044"/>
      <c r="D54" s="1044"/>
      <c r="E54" s="1044"/>
      <c r="F54" s="1044"/>
      <c r="G54" s="1044"/>
      <c r="H54" s="1044"/>
      <c r="I54" s="1044"/>
      <c r="J54" s="1054"/>
      <c r="K54" s="1044"/>
      <c r="L54" s="1059" t="s">
        <v>4353</v>
      </c>
      <c r="M54" s="1060" t="s">
        <v>1334</v>
      </c>
      <c r="N54" s="1049" t="s">
        <v>1335</v>
      </c>
      <c r="O54" s="1056">
        <v>7.5</v>
      </c>
      <c r="P54" s="1056">
        <v>7.8</v>
      </c>
      <c r="Q54" s="1056">
        <v>7.8</v>
      </c>
      <c r="R54" s="1056">
        <v>7</v>
      </c>
      <c r="S54" s="1050">
        <v>8.5</v>
      </c>
      <c r="T54" s="1050">
        <v>8.5</v>
      </c>
      <c r="U54" s="1051" t="s">
        <v>4280</v>
      </c>
    </row>
    <row r="55" spans="1:21" s="541" customFormat="1" ht="179.25" customHeight="1">
      <c r="A55" s="1058">
        <v>2</v>
      </c>
      <c r="B55" s="1044"/>
      <c r="C55" s="1044"/>
      <c r="D55" s="1044"/>
      <c r="E55" s="1044"/>
      <c r="F55" s="1044"/>
      <c r="G55" s="1044"/>
      <c r="H55" s="1044"/>
      <c r="I55" s="1044"/>
      <c r="J55" s="1054"/>
      <c r="K55" s="1044"/>
      <c r="L55" s="1059" t="s">
        <v>4354</v>
      </c>
      <c r="M55" s="1060" t="s">
        <v>1336</v>
      </c>
      <c r="N55" s="1049" t="s">
        <v>1337</v>
      </c>
      <c r="O55" s="1056">
        <v>62774</v>
      </c>
      <c r="P55" s="1056">
        <v>64840</v>
      </c>
      <c r="Q55" s="1056">
        <v>64840</v>
      </c>
      <c r="R55" s="1056">
        <v>70581</v>
      </c>
      <c r="S55" s="1050">
        <v>74606</v>
      </c>
      <c r="T55" s="1050">
        <v>74606</v>
      </c>
      <c r="U55" s="1051" t="s">
        <v>4268</v>
      </c>
    </row>
    <row r="56" spans="1:21" s="541" customFormat="1" ht="38.25" customHeight="1">
      <c r="A56" s="1046" t="s">
        <v>102</v>
      </c>
      <c r="B56" s="1031" t="s">
        <v>1332</v>
      </c>
      <c r="C56" s="1044"/>
      <c r="D56" s="1044"/>
      <c r="E56" s="1044"/>
      <c r="F56" s="1044"/>
      <c r="G56" s="1044"/>
      <c r="H56" s="1044"/>
      <c r="I56" s="1044"/>
      <c r="J56" s="1044"/>
      <c r="K56" s="1044"/>
      <c r="L56" s="1047" t="s">
        <v>124</v>
      </c>
      <c r="M56" s="1048" t="s">
        <v>1333</v>
      </c>
      <c r="N56" s="1049" t="s">
        <v>369</v>
      </c>
      <c r="O56" s="1050">
        <v>1639.9</v>
      </c>
      <c r="P56" s="1050">
        <v>1735.4</v>
      </c>
      <c r="Q56" s="1050">
        <v>1735.4</v>
      </c>
      <c r="R56" s="1050">
        <v>1720.4</v>
      </c>
      <c r="S56" s="1050">
        <v>2298.1632239999999</v>
      </c>
      <c r="T56" s="1050">
        <v>2298.1632239999999</v>
      </c>
      <c r="U56" s="1051" t="s">
        <v>4196</v>
      </c>
    </row>
    <row r="57" spans="1:21" s="541" customFormat="1">
      <c r="A57" s="1046" t="s">
        <v>102</v>
      </c>
      <c r="B57" s="1031" t="s">
        <v>1398</v>
      </c>
      <c r="C57" s="1044"/>
      <c r="D57" s="1044"/>
      <c r="E57" s="1044"/>
      <c r="F57" s="1044"/>
      <c r="G57" s="1044"/>
      <c r="H57" s="1044"/>
      <c r="I57" s="1044"/>
      <c r="J57" s="1044"/>
      <c r="K57" s="1044"/>
      <c r="L57" s="1047" t="s">
        <v>125</v>
      </c>
      <c r="M57" s="1048" t="s">
        <v>1399</v>
      </c>
      <c r="N57" s="1049" t="s">
        <v>369</v>
      </c>
      <c r="O57" s="1050"/>
      <c r="P57" s="1050"/>
      <c r="Q57" s="1050"/>
      <c r="R57" s="1050"/>
      <c r="S57" s="994">
        <v>0</v>
      </c>
      <c r="T57" s="994">
        <v>0</v>
      </c>
      <c r="U57" s="1051"/>
    </row>
    <row r="58" spans="1:21" s="541" customFormat="1">
      <c r="A58" s="1046" t="s">
        <v>102</v>
      </c>
      <c r="B58" s="1031"/>
      <c r="C58" s="1044"/>
      <c r="D58" s="1044"/>
      <c r="E58" s="1044"/>
      <c r="F58" s="1044"/>
      <c r="G58" s="1044"/>
      <c r="H58" s="1044"/>
      <c r="I58" s="1044"/>
      <c r="J58" s="1044">
        <v>7</v>
      </c>
      <c r="K58" s="1044"/>
      <c r="L58" s="1047"/>
      <c r="M58" s="1048"/>
      <c r="N58" s="1049"/>
      <c r="O58" s="1052"/>
      <c r="P58" s="1052"/>
      <c r="Q58" s="1052"/>
      <c r="R58" s="1052"/>
      <c r="S58" s="994"/>
      <c r="T58" s="994"/>
      <c r="U58" s="1053"/>
    </row>
    <row r="59" spans="1:21" s="541" customFormat="1">
      <c r="A59" s="1046" t="s">
        <v>102</v>
      </c>
      <c r="B59" s="1031" t="s">
        <v>1400</v>
      </c>
      <c r="C59" s="1044"/>
      <c r="D59" s="1044"/>
      <c r="E59" s="1044"/>
      <c r="F59" s="1044"/>
      <c r="G59" s="1044"/>
      <c r="H59" s="1044"/>
      <c r="I59" s="1044"/>
      <c r="J59" s="1044"/>
      <c r="K59" s="1044"/>
      <c r="L59" s="1047" t="s">
        <v>126</v>
      </c>
      <c r="M59" s="1048" t="s">
        <v>1401</v>
      </c>
      <c r="N59" s="1049" t="s">
        <v>369</v>
      </c>
      <c r="O59" s="1050">
        <v>0</v>
      </c>
      <c r="P59" s="1050">
        <v>0</v>
      </c>
      <c r="Q59" s="1050">
        <v>0</v>
      </c>
      <c r="R59" s="1050">
        <v>0</v>
      </c>
      <c r="S59" s="1050">
        <v>0</v>
      </c>
      <c r="T59" s="1050">
        <v>0</v>
      </c>
      <c r="U59" s="1051"/>
    </row>
    <row r="60" spans="1:21">
      <c r="A60" s="1030"/>
      <c r="B60" s="1031"/>
      <c r="C60" s="1030"/>
      <c r="D60" s="1030"/>
      <c r="E60" s="1030"/>
      <c r="F60" s="1030"/>
      <c r="G60" s="1030"/>
      <c r="H60" s="1030"/>
      <c r="I60" s="1030"/>
      <c r="J60" s="1030"/>
      <c r="K60" s="1030"/>
      <c r="L60" s="1030"/>
      <c r="M60" s="1030"/>
      <c r="N60" s="1030"/>
      <c r="O60" s="1030"/>
      <c r="P60" s="1030"/>
      <c r="Q60" s="1030"/>
      <c r="R60" s="1030"/>
      <c r="S60" s="1030"/>
      <c r="T60" s="1030"/>
      <c r="U60" s="1030"/>
    </row>
    <row r="61" spans="1:21" s="528" customFormat="1" ht="15" customHeight="1">
      <c r="A61" s="1032"/>
      <c r="B61" s="1061"/>
      <c r="C61" s="1032"/>
      <c r="D61" s="1032"/>
      <c r="E61" s="1032"/>
      <c r="F61" s="1032"/>
      <c r="G61" s="1032"/>
      <c r="H61" s="1032"/>
      <c r="I61" s="1032"/>
      <c r="J61" s="1032"/>
      <c r="K61" s="1032"/>
      <c r="L61" s="1062" t="s">
        <v>1469</v>
      </c>
      <c r="M61" s="1062"/>
      <c r="N61" s="1062"/>
      <c r="O61" s="1062"/>
      <c r="P61" s="1062"/>
      <c r="Q61" s="1062"/>
      <c r="R61" s="1062"/>
      <c r="S61" s="1063"/>
      <c r="T61" s="1063"/>
      <c r="U61" s="1063"/>
    </row>
    <row r="62" spans="1:21" s="528" customFormat="1" ht="15" customHeight="1">
      <c r="A62" s="1032"/>
      <c r="B62" s="1061"/>
      <c r="C62" s="1032"/>
      <c r="D62" s="1032"/>
      <c r="E62" s="1032"/>
      <c r="F62" s="1032"/>
      <c r="G62" s="1032"/>
      <c r="H62" s="1032"/>
      <c r="I62" s="1032"/>
      <c r="J62" s="1032"/>
      <c r="K62" s="779"/>
      <c r="L62" s="1064"/>
      <c r="M62" s="1064"/>
      <c r="N62" s="1064"/>
      <c r="O62" s="1064"/>
      <c r="P62" s="1064"/>
      <c r="Q62" s="1064"/>
      <c r="R62" s="1064"/>
      <c r="S62" s="1065"/>
      <c r="T62" s="1065"/>
      <c r="U62" s="1065"/>
    </row>
  </sheetData>
  <sheetProtection formatColumns="0" formatRows="0" autoFilter="0"/>
  <mergeCells count="12">
    <mergeCell ref="L61:U61"/>
    <mergeCell ref="L62:U62"/>
    <mergeCell ref="L14:L15"/>
    <mergeCell ref="M14:M15"/>
    <mergeCell ref="N14:N15"/>
    <mergeCell ref="U14:U15"/>
    <mergeCell ref="J53:J55"/>
    <mergeCell ref="J25:J27"/>
    <mergeCell ref="J19:J21"/>
    <mergeCell ref="J31:J33"/>
    <mergeCell ref="J41:J43"/>
    <mergeCell ref="J47:J49"/>
  </mergeCells>
  <printOptions horizontalCentered="1"/>
  <pageMargins left="0.35433070866141736" right="0.35433070866141736" top="0.39370078740157483" bottom="0.47222222222222221" header="7.874015748031496E-2" footer="7.874015748031496E-2"/>
  <pageSetup paperSize="9" firstPageNumber="11" fitToWidth="0" fitToHeight="0" orientation="landscape" useFirstPageNumber="1" r:id="rId1"/>
  <headerFooter>
    <oddFooter>&amp;C&amp;A
&amp;P из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002060"/>
    <outlinePr summaryBelow="0"/>
    <pageSetUpPr fitToPage="1"/>
  </sheetPr>
  <dimension ref="A1:U56"/>
  <sheetViews>
    <sheetView showGridLines="0" view="pageBreakPreview" topLeftCell="K39" zoomScaleNormal="100" zoomScaleSheetLayoutView="100" workbookViewId="0">
      <selection activeCell="P53" sqref="P53"/>
    </sheetView>
  </sheetViews>
  <sheetFormatPr defaultColWidth="9.140625" defaultRowHeight="11.25"/>
  <cols>
    <col min="1" max="1" width="2.7109375" style="531" hidden="1" customWidth="1"/>
    <col min="2" max="2" width="2.7109375" style="530" hidden="1" customWidth="1"/>
    <col min="3" max="10" width="2.7109375" style="531" hidden="1" customWidth="1"/>
    <col min="11" max="11" width="3.7109375" style="531" hidden="1" customWidth="1"/>
    <col min="12" max="12" width="5.7109375" style="531" customWidth="1"/>
    <col min="13" max="13" width="55.7109375" style="531" customWidth="1"/>
    <col min="14" max="14" width="12.7109375" style="531" customWidth="1"/>
    <col min="15" max="20" width="13.7109375" style="531" customWidth="1"/>
    <col min="21" max="21" width="53.42578125" style="531" customWidth="1"/>
    <col min="22" max="16384" width="9.140625" style="531"/>
  </cols>
  <sheetData>
    <row r="1" spans="1:21" hidden="1">
      <c r="A1" s="1066"/>
      <c r="B1" s="1058"/>
      <c r="C1" s="1066"/>
      <c r="D1" s="1066"/>
      <c r="E1" s="1066"/>
      <c r="F1" s="1066"/>
      <c r="G1" s="1066"/>
      <c r="H1" s="1066"/>
      <c r="I1" s="1066"/>
      <c r="J1" s="1066"/>
      <c r="K1" s="1066"/>
      <c r="L1" s="1066"/>
      <c r="M1" s="1066"/>
      <c r="N1" s="1066"/>
      <c r="O1" s="1066"/>
      <c r="P1" s="1066"/>
      <c r="Q1" s="1066"/>
      <c r="R1" s="1066"/>
      <c r="S1" s="901">
        <v>2024</v>
      </c>
      <c r="T1" s="901">
        <v>2024</v>
      </c>
      <c r="U1" s="1015"/>
    </row>
    <row r="2" spans="1:21" hidden="1">
      <c r="A2" s="1066"/>
      <c r="B2" s="1058"/>
      <c r="C2" s="1066"/>
      <c r="D2" s="1066"/>
      <c r="E2" s="1066"/>
      <c r="F2" s="1066"/>
      <c r="G2" s="1066"/>
      <c r="H2" s="1066"/>
      <c r="I2" s="1066"/>
      <c r="J2" s="1066"/>
      <c r="K2" s="1066"/>
      <c r="L2" s="1066"/>
      <c r="M2" s="1066"/>
      <c r="N2" s="1066"/>
      <c r="O2" s="1066"/>
      <c r="P2" s="1066"/>
      <c r="Q2" s="1066"/>
      <c r="R2" s="1066"/>
      <c r="S2" s="1066"/>
      <c r="T2" s="1066"/>
      <c r="U2" s="1066"/>
    </row>
    <row r="3" spans="1:21" hidden="1">
      <c r="A3" s="1066"/>
      <c r="B3" s="1058"/>
      <c r="C3" s="1066"/>
      <c r="D3" s="1066"/>
      <c r="E3" s="1066"/>
      <c r="F3" s="1066"/>
      <c r="G3" s="1066"/>
      <c r="H3" s="1066"/>
      <c r="I3" s="1066"/>
      <c r="J3" s="1066"/>
      <c r="K3" s="1066"/>
      <c r="L3" s="1066"/>
      <c r="M3" s="1066"/>
      <c r="N3" s="1066"/>
      <c r="O3" s="1066"/>
      <c r="P3" s="1066"/>
      <c r="Q3" s="1066"/>
      <c r="R3" s="1066"/>
      <c r="S3" s="1066"/>
      <c r="T3" s="1066"/>
      <c r="U3" s="1066"/>
    </row>
    <row r="4" spans="1:21" hidden="1">
      <c r="A4" s="1066"/>
      <c r="B4" s="1058"/>
      <c r="C4" s="1066"/>
      <c r="D4" s="1066"/>
      <c r="E4" s="1066"/>
      <c r="F4" s="1066"/>
      <c r="G4" s="1066"/>
      <c r="H4" s="1066"/>
      <c r="I4" s="1066"/>
      <c r="J4" s="1066"/>
      <c r="K4" s="1066"/>
      <c r="L4" s="1066"/>
      <c r="M4" s="1066"/>
      <c r="N4" s="1066"/>
      <c r="O4" s="1066"/>
      <c r="P4" s="1066"/>
      <c r="Q4" s="1066"/>
      <c r="R4" s="1066"/>
      <c r="S4" s="1066"/>
      <c r="T4" s="1066"/>
      <c r="U4" s="1066"/>
    </row>
    <row r="5" spans="1:21" hidden="1">
      <c r="A5" s="1066"/>
      <c r="B5" s="1058"/>
      <c r="C5" s="1066"/>
      <c r="D5" s="1066"/>
      <c r="E5" s="1066"/>
      <c r="F5" s="1066"/>
      <c r="G5" s="1066"/>
      <c r="H5" s="1066"/>
      <c r="I5" s="1066"/>
      <c r="J5" s="1066"/>
      <c r="K5" s="1066"/>
      <c r="L5" s="1066"/>
      <c r="M5" s="1066"/>
      <c r="N5" s="1066"/>
      <c r="O5" s="1066"/>
      <c r="P5" s="1066"/>
      <c r="Q5" s="1066"/>
      <c r="R5" s="1066"/>
      <c r="S5" s="1066"/>
      <c r="T5" s="1066"/>
      <c r="U5" s="1066"/>
    </row>
    <row r="6" spans="1:21" hidden="1">
      <c r="A6" s="1066"/>
      <c r="B6" s="1058"/>
      <c r="C6" s="1066"/>
      <c r="D6" s="1066"/>
      <c r="E6" s="1066"/>
      <c r="F6" s="1066"/>
      <c r="G6" s="1066"/>
      <c r="H6" s="1066"/>
      <c r="I6" s="1066"/>
      <c r="J6" s="1066"/>
      <c r="K6" s="1066"/>
      <c r="L6" s="1066"/>
      <c r="M6" s="1066"/>
      <c r="N6" s="1066"/>
      <c r="O6" s="1066"/>
      <c r="P6" s="1066"/>
      <c r="Q6" s="1066"/>
      <c r="R6" s="1066"/>
      <c r="S6" s="1066"/>
      <c r="T6" s="1066"/>
      <c r="U6" s="1066"/>
    </row>
    <row r="7" spans="1:21" hidden="1">
      <c r="A7" s="1066"/>
      <c r="B7" s="1058"/>
      <c r="C7" s="1066"/>
      <c r="D7" s="1066"/>
      <c r="E7" s="1066"/>
      <c r="F7" s="1066"/>
      <c r="G7" s="1066"/>
      <c r="H7" s="1066"/>
      <c r="I7" s="1066"/>
      <c r="J7" s="1066"/>
      <c r="K7" s="1066"/>
      <c r="L7" s="1066"/>
      <c r="M7" s="1066"/>
      <c r="N7" s="1066"/>
      <c r="O7" s="1066"/>
      <c r="P7" s="1066"/>
      <c r="Q7" s="1066"/>
      <c r="R7" s="1066"/>
      <c r="S7" s="853" t="b">
        <v>1</v>
      </c>
      <c r="T7" s="853" t="b">
        <v>1</v>
      </c>
      <c r="U7" s="1015"/>
    </row>
    <row r="8" spans="1:21" hidden="1">
      <c r="A8" s="1066"/>
      <c r="B8" s="1058"/>
      <c r="C8" s="1066"/>
      <c r="D8" s="1066"/>
      <c r="E8" s="1066"/>
      <c r="F8" s="1066"/>
      <c r="G8" s="1066"/>
      <c r="H8" s="1066"/>
      <c r="I8" s="1066"/>
      <c r="J8" s="1066"/>
      <c r="K8" s="1066"/>
      <c r="L8" s="1066"/>
      <c r="M8" s="1066"/>
      <c r="N8" s="1066"/>
      <c r="O8" s="1066"/>
      <c r="P8" s="1066"/>
      <c r="Q8" s="1066"/>
      <c r="R8" s="1066"/>
      <c r="S8" s="1066"/>
      <c r="T8" s="1066"/>
      <c r="U8" s="1066"/>
    </row>
    <row r="9" spans="1:21" hidden="1">
      <c r="A9" s="1066"/>
      <c r="B9" s="1058"/>
      <c r="C9" s="1066"/>
      <c r="D9" s="1066"/>
      <c r="E9" s="1066"/>
      <c r="F9" s="1066"/>
      <c r="G9" s="1066"/>
      <c r="H9" s="1066"/>
      <c r="I9" s="1066"/>
      <c r="J9" s="1066"/>
      <c r="K9" s="1066"/>
      <c r="L9" s="1066"/>
      <c r="M9" s="1066"/>
      <c r="N9" s="1066"/>
      <c r="O9" s="1066"/>
      <c r="P9" s="1066"/>
      <c r="Q9" s="1066"/>
      <c r="R9" s="1066"/>
      <c r="S9" s="1066"/>
      <c r="T9" s="1066"/>
      <c r="U9" s="1066"/>
    </row>
    <row r="10" spans="1:21" hidden="1">
      <c r="A10" s="1066"/>
      <c r="B10" s="1058"/>
      <c r="C10" s="1066"/>
      <c r="D10" s="1066"/>
      <c r="E10" s="1066"/>
      <c r="F10" s="1066"/>
      <c r="G10" s="1066"/>
      <c r="H10" s="1066"/>
      <c r="I10" s="1066"/>
      <c r="J10" s="1066"/>
      <c r="K10" s="1066"/>
      <c r="L10" s="1066"/>
      <c r="M10" s="1066"/>
      <c r="N10" s="1066"/>
      <c r="O10" s="1066"/>
      <c r="P10" s="1066"/>
      <c r="Q10" s="1066"/>
      <c r="R10" s="1066"/>
      <c r="S10" s="1066"/>
      <c r="T10" s="1066"/>
      <c r="U10" s="1066"/>
    </row>
    <row r="11" spans="1:21" ht="15" hidden="1" customHeight="1">
      <c r="A11" s="1066"/>
      <c r="B11" s="1058"/>
      <c r="C11" s="1066"/>
      <c r="D11" s="1066"/>
      <c r="E11" s="1066"/>
      <c r="F11" s="1066"/>
      <c r="G11" s="1066"/>
      <c r="H11" s="1066"/>
      <c r="I11" s="1066"/>
      <c r="J11" s="1066"/>
      <c r="K11" s="1066"/>
      <c r="L11" s="1066"/>
      <c r="M11" s="1067"/>
      <c r="N11" s="1066"/>
      <c r="O11" s="1066"/>
      <c r="P11" s="1066"/>
      <c r="Q11" s="1066"/>
      <c r="R11" s="1066"/>
      <c r="S11" s="1066"/>
      <c r="T11" s="1066"/>
      <c r="U11" s="1066"/>
    </row>
    <row r="12" spans="1:21" s="323" customFormat="1" ht="20.25" customHeight="1">
      <c r="A12" s="1034"/>
      <c r="B12" s="1035"/>
      <c r="C12" s="1034"/>
      <c r="D12" s="1034"/>
      <c r="E12" s="1034"/>
      <c r="F12" s="1034"/>
      <c r="G12" s="1034"/>
      <c r="H12" s="1034"/>
      <c r="I12" s="1034"/>
      <c r="J12" s="1034"/>
      <c r="K12" s="1034"/>
      <c r="L12" s="1068" t="s">
        <v>1375</v>
      </c>
      <c r="M12" s="1069"/>
      <c r="N12" s="1069"/>
      <c r="O12" s="1069"/>
      <c r="P12" s="1069"/>
      <c r="Q12" s="1069"/>
      <c r="R12" s="1069"/>
      <c r="S12" s="1069"/>
      <c r="T12" s="1069"/>
      <c r="U12" s="1069"/>
    </row>
    <row r="13" spans="1:21" s="323" customFormat="1">
      <c r="A13" s="1034"/>
      <c r="B13" s="1035"/>
      <c r="C13" s="1034"/>
      <c r="D13" s="1034"/>
      <c r="E13" s="1034"/>
      <c r="F13" s="1034"/>
      <c r="G13" s="1034"/>
      <c r="H13" s="1034"/>
      <c r="I13" s="1034"/>
      <c r="J13" s="1034"/>
      <c r="K13" s="1034"/>
      <c r="L13" s="1070"/>
      <c r="M13" s="1071"/>
      <c r="N13" s="1071"/>
      <c r="O13" s="1071"/>
      <c r="P13" s="1071"/>
      <c r="Q13" s="1071"/>
      <c r="R13" s="1071"/>
      <c r="S13" s="1071"/>
      <c r="T13" s="1071"/>
      <c r="U13" s="1071"/>
    </row>
    <row r="14" spans="1:21" s="532" customFormat="1" ht="15" customHeight="1">
      <c r="A14" s="1072"/>
      <c r="B14" s="1058"/>
      <c r="C14" s="1072"/>
      <c r="D14" s="1072"/>
      <c r="E14" s="1072"/>
      <c r="F14" s="1072"/>
      <c r="G14" s="1072"/>
      <c r="H14" s="1072"/>
      <c r="I14" s="1072"/>
      <c r="J14" s="1072"/>
      <c r="K14" s="1072"/>
      <c r="L14" s="986" t="s">
        <v>374</v>
      </c>
      <c r="M14" s="987" t="s">
        <v>230</v>
      </c>
      <c r="N14" s="986" t="s">
        <v>143</v>
      </c>
      <c r="O14" s="1041" t="s">
        <v>4295</v>
      </c>
      <c r="P14" s="1041" t="s">
        <v>4295</v>
      </c>
      <c r="Q14" s="1041" t="s">
        <v>4295</v>
      </c>
      <c r="R14" s="1041" t="s">
        <v>4296</v>
      </c>
      <c r="S14" s="908" t="s">
        <v>4297</v>
      </c>
      <c r="T14" s="908" t="s">
        <v>4297</v>
      </c>
      <c r="U14" s="1073" t="s">
        <v>322</v>
      </c>
    </row>
    <row r="15" spans="1:21" s="532" customFormat="1" ht="45" customHeight="1">
      <c r="A15" s="1072"/>
      <c r="B15" s="1058"/>
      <c r="C15" s="1072"/>
      <c r="D15" s="1072"/>
      <c r="E15" s="1072"/>
      <c r="F15" s="1072"/>
      <c r="G15" s="1072"/>
      <c r="H15" s="1072"/>
      <c r="I15" s="1072"/>
      <c r="J15" s="1072"/>
      <c r="K15" s="1072"/>
      <c r="L15" s="1074"/>
      <c r="M15" s="1074"/>
      <c r="N15" s="1074"/>
      <c r="O15" s="1041" t="s">
        <v>285</v>
      </c>
      <c r="P15" s="1041" t="s">
        <v>323</v>
      </c>
      <c r="Q15" s="1041" t="s">
        <v>303</v>
      </c>
      <c r="R15" s="1041" t="s">
        <v>285</v>
      </c>
      <c r="S15" s="911" t="s">
        <v>286</v>
      </c>
      <c r="T15" s="911" t="s">
        <v>285</v>
      </c>
      <c r="U15" s="1074"/>
    </row>
    <row r="16" spans="1:21" s="556" customFormat="1">
      <c r="A16" s="912" t="s">
        <v>18</v>
      </c>
      <c r="B16" s="1075"/>
      <c r="C16" s="1075"/>
      <c r="D16" s="1075"/>
      <c r="E16" s="1075"/>
      <c r="F16" s="1075"/>
      <c r="G16" s="1075"/>
      <c r="H16" s="1075"/>
      <c r="I16" s="1075"/>
      <c r="J16" s="1075"/>
      <c r="K16" s="1075"/>
      <c r="L16" s="1045" t="s">
        <v>4290</v>
      </c>
      <c r="M16" s="808"/>
      <c r="N16" s="808"/>
      <c r="O16" s="1020">
        <v>6962.9000000000005</v>
      </c>
      <c r="P16" s="1020">
        <v>8529.1999999999989</v>
      </c>
      <c r="Q16" s="1020">
        <v>8529.1999999999989</v>
      </c>
      <c r="R16" s="1020">
        <v>7306.8000000000011</v>
      </c>
      <c r="S16" s="1020">
        <v>11643.824323199999</v>
      </c>
      <c r="T16" s="1020">
        <v>11408.5246016</v>
      </c>
      <c r="U16" s="809"/>
    </row>
    <row r="17" spans="1:21" s="556" customFormat="1" ht="54.75" customHeight="1">
      <c r="A17" s="1046" t="s">
        <v>18</v>
      </c>
      <c r="B17" s="1075"/>
      <c r="C17" s="1075"/>
      <c r="D17" s="1075"/>
      <c r="E17" s="1075"/>
      <c r="F17" s="1075"/>
      <c r="G17" s="1075"/>
      <c r="H17" s="1075"/>
      <c r="I17" s="1075"/>
      <c r="J17" s="1075"/>
      <c r="K17" s="1075"/>
      <c r="L17" s="1076">
        <v>1</v>
      </c>
      <c r="M17" s="1048" t="s">
        <v>1330</v>
      </c>
      <c r="N17" s="1049" t="s">
        <v>369</v>
      </c>
      <c r="O17" s="1077">
        <v>3995.4</v>
      </c>
      <c r="P17" s="1077">
        <v>4997.8999999999996</v>
      </c>
      <c r="Q17" s="1077">
        <v>4997.8999999999996</v>
      </c>
      <c r="R17" s="1077">
        <v>4192.8</v>
      </c>
      <c r="S17" s="1077">
        <v>6983.1215999999995</v>
      </c>
      <c r="T17" s="1077">
        <v>6983.1215999999995</v>
      </c>
      <c r="U17" s="1078" t="s">
        <v>4193</v>
      </c>
    </row>
    <row r="18" spans="1:21" s="556" customFormat="1" ht="53.25" customHeight="1">
      <c r="A18" s="1046" t="s">
        <v>18</v>
      </c>
      <c r="B18" s="1075"/>
      <c r="C18" s="1075"/>
      <c r="D18" s="1075"/>
      <c r="E18" s="1075"/>
      <c r="F18" s="1075"/>
      <c r="G18" s="1075"/>
      <c r="H18" s="1075"/>
      <c r="I18" s="1075"/>
      <c r="J18" s="1075"/>
      <c r="K18" s="1075"/>
      <c r="L18" s="1076" t="s">
        <v>102</v>
      </c>
      <c r="M18" s="1048" t="s">
        <v>1333</v>
      </c>
      <c r="N18" s="1049" t="s">
        <v>369</v>
      </c>
      <c r="O18" s="1077">
        <v>1156.4000000000001</v>
      </c>
      <c r="P18" s="1077">
        <v>1421.4</v>
      </c>
      <c r="Q18" s="1077">
        <v>1421.4</v>
      </c>
      <c r="R18" s="1077">
        <v>1213.5</v>
      </c>
      <c r="S18" s="1077">
        <v>2108.9027231999999</v>
      </c>
      <c r="T18" s="1077">
        <v>2108.9027231999999</v>
      </c>
      <c r="U18" s="1078" t="s">
        <v>4197</v>
      </c>
    </row>
    <row r="19" spans="1:21" s="556" customFormat="1" ht="33.75">
      <c r="A19" s="1046" t="s">
        <v>18</v>
      </c>
      <c r="B19" s="1058" t="s">
        <v>1339</v>
      </c>
      <c r="C19" s="1075"/>
      <c r="D19" s="1075"/>
      <c r="E19" s="1075"/>
      <c r="F19" s="1075"/>
      <c r="G19" s="1075"/>
      <c r="H19" s="1075"/>
      <c r="I19" s="1075"/>
      <c r="J19" s="1075"/>
      <c r="K19" s="1075"/>
      <c r="L19" s="1076" t="s">
        <v>103</v>
      </c>
      <c r="M19" s="1048" t="s">
        <v>1340</v>
      </c>
      <c r="N19" s="1049" t="s">
        <v>369</v>
      </c>
      <c r="O19" s="1057">
        <v>232.3</v>
      </c>
      <c r="P19" s="1057">
        <v>464</v>
      </c>
      <c r="Q19" s="1057">
        <v>464</v>
      </c>
      <c r="R19" s="1057">
        <v>243.79999999999998</v>
      </c>
      <c r="S19" s="1057">
        <v>306.39999999999998</v>
      </c>
      <c r="T19" s="1057">
        <v>277.63593600000002</v>
      </c>
      <c r="U19" s="1078" t="s">
        <v>4222</v>
      </c>
    </row>
    <row r="20" spans="1:21" s="556" customFormat="1" ht="45">
      <c r="A20" s="1046" t="s">
        <v>18</v>
      </c>
      <c r="B20" s="1079" t="s">
        <v>1389</v>
      </c>
      <c r="C20" s="1075"/>
      <c r="D20" s="1075"/>
      <c r="E20" s="1075"/>
      <c r="F20" s="1075"/>
      <c r="G20" s="1075"/>
      <c r="H20" s="1075"/>
      <c r="I20" s="1075"/>
      <c r="J20" s="1075"/>
      <c r="K20" s="1075"/>
      <c r="L20" s="1076" t="s">
        <v>170</v>
      </c>
      <c r="M20" s="1080" t="s">
        <v>576</v>
      </c>
      <c r="N20" s="1049" t="s">
        <v>369</v>
      </c>
      <c r="O20" s="1081">
        <v>97.1</v>
      </c>
      <c r="P20" s="1081">
        <v>66.099999999999994</v>
      </c>
      <c r="Q20" s="1081">
        <v>66.099999999999994</v>
      </c>
      <c r="R20" s="1081">
        <v>101.9</v>
      </c>
      <c r="S20" s="1081">
        <v>70.3</v>
      </c>
      <c r="T20" s="1081">
        <v>70.3</v>
      </c>
      <c r="U20" s="1078" t="s">
        <v>4266</v>
      </c>
    </row>
    <row r="21" spans="1:21" s="556" customFormat="1">
      <c r="A21" s="1046" t="s">
        <v>18</v>
      </c>
      <c r="B21" s="1079" t="s">
        <v>1388</v>
      </c>
      <c r="C21" s="1075"/>
      <c r="D21" s="1075"/>
      <c r="E21" s="1075"/>
      <c r="F21" s="1075"/>
      <c r="G21" s="1075"/>
      <c r="H21" s="1075"/>
      <c r="I21" s="1075"/>
      <c r="J21" s="1075"/>
      <c r="K21" s="1075"/>
      <c r="L21" s="1076" t="s">
        <v>171</v>
      </c>
      <c r="M21" s="1080" t="s">
        <v>578</v>
      </c>
      <c r="N21" s="1049" t="s">
        <v>369</v>
      </c>
      <c r="O21" s="1081"/>
      <c r="P21" s="1081">
        <v>209.1</v>
      </c>
      <c r="Q21" s="1081">
        <v>209.1</v>
      </c>
      <c r="R21" s="1081"/>
      <c r="S21" s="1081"/>
      <c r="T21" s="1081"/>
      <c r="U21" s="1078" t="s">
        <v>4256</v>
      </c>
    </row>
    <row r="22" spans="1:21" s="556" customFormat="1" ht="45">
      <c r="A22" s="1046" t="s">
        <v>18</v>
      </c>
      <c r="B22" s="1079" t="s">
        <v>1390</v>
      </c>
      <c r="C22" s="1075"/>
      <c r="D22" s="1075"/>
      <c r="E22" s="1075"/>
      <c r="F22" s="1075"/>
      <c r="G22" s="1075"/>
      <c r="H22" s="1075"/>
      <c r="I22" s="1075"/>
      <c r="J22" s="1075"/>
      <c r="K22" s="1075"/>
      <c r="L22" s="1076" t="s">
        <v>387</v>
      </c>
      <c r="M22" s="1080" t="s">
        <v>580</v>
      </c>
      <c r="N22" s="1049" t="s">
        <v>369</v>
      </c>
      <c r="O22" s="1081">
        <v>25.4</v>
      </c>
      <c r="P22" s="1081">
        <v>9.8000000000000007</v>
      </c>
      <c r="Q22" s="1081">
        <v>9.8000000000000007</v>
      </c>
      <c r="R22" s="1081">
        <v>26.7</v>
      </c>
      <c r="S22" s="1081">
        <v>39.9</v>
      </c>
      <c r="T22" s="1081">
        <v>11.135936000000003</v>
      </c>
      <c r="U22" s="1078" t="s">
        <v>4267</v>
      </c>
    </row>
    <row r="23" spans="1:21" s="556" customFormat="1" ht="45">
      <c r="A23" s="1046" t="s">
        <v>18</v>
      </c>
      <c r="B23" s="1079" t="s">
        <v>1391</v>
      </c>
      <c r="C23" s="1075"/>
      <c r="D23" s="1075"/>
      <c r="E23" s="1075"/>
      <c r="F23" s="1075"/>
      <c r="G23" s="1075"/>
      <c r="H23" s="1075"/>
      <c r="I23" s="1075"/>
      <c r="J23" s="1075"/>
      <c r="K23" s="1075"/>
      <c r="L23" s="1076" t="s">
        <v>388</v>
      </c>
      <c r="M23" s="1080" t="s">
        <v>582</v>
      </c>
      <c r="N23" s="1049" t="s">
        <v>369</v>
      </c>
      <c r="O23" s="1081">
        <v>56.8</v>
      </c>
      <c r="P23" s="1081">
        <v>13.8</v>
      </c>
      <c r="Q23" s="1081">
        <v>13.8</v>
      </c>
      <c r="R23" s="1081">
        <v>59.6</v>
      </c>
      <c r="S23" s="1081">
        <v>12.6</v>
      </c>
      <c r="T23" s="1081">
        <v>12.6</v>
      </c>
      <c r="U23" s="1078" t="s">
        <v>4266</v>
      </c>
    </row>
    <row r="24" spans="1:21" s="556" customFormat="1" ht="45">
      <c r="A24" s="1046" t="s">
        <v>18</v>
      </c>
      <c r="B24" s="1079" t="s">
        <v>1392</v>
      </c>
      <c r="C24" s="1075"/>
      <c r="D24" s="1075"/>
      <c r="E24" s="1075"/>
      <c r="F24" s="1075"/>
      <c r="G24" s="1075"/>
      <c r="H24" s="1075"/>
      <c r="I24" s="1075"/>
      <c r="J24" s="1075"/>
      <c r="K24" s="1075"/>
      <c r="L24" s="1076" t="s">
        <v>389</v>
      </c>
      <c r="M24" s="1080" t="s">
        <v>584</v>
      </c>
      <c r="N24" s="1049" t="s">
        <v>369</v>
      </c>
      <c r="O24" s="1081"/>
      <c r="P24" s="1081">
        <v>43.2</v>
      </c>
      <c r="Q24" s="1081">
        <v>43.2</v>
      </c>
      <c r="R24" s="1081"/>
      <c r="S24" s="1081">
        <v>48.4</v>
      </c>
      <c r="T24" s="1081">
        <v>48.4</v>
      </c>
      <c r="U24" s="1078" t="s">
        <v>4266</v>
      </c>
    </row>
    <row r="25" spans="1:21" s="556" customFormat="1" ht="45">
      <c r="A25" s="1046" t="s">
        <v>18</v>
      </c>
      <c r="B25" s="1079" t="s">
        <v>1393</v>
      </c>
      <c r="C25" s="1075"/>
      <c r="D25" s="1075"/>
      <c r="E25" s="1075"/>
      <c r="F25" s="1075"/>
      <c r="G25" s="1075"/>
      <c r="H25" s="1075"/>
      <c r="I25" s="1075"/>
      <c r="J25" s="1075"/>
      <c r="K25" s="1075"/>
      <c r="L25" s="1076" t="s">
        <v>1341</v>
      </c>
      <c r="M25" s="1080" t="s">
        <v>586</v>
      </c>
      <c r="N25" s="1049" t="s">
        <v>369</v>
      </c>
      <c r="O25" s="1081">
        <v>53</v>
      </c>
      <c r="P25" s="1081">
        <v>122</v>
      </c>
      <c r="Q25" s="1081">
        <v>122</v>
      </c>
      <c r="R25" s="1081">
        <v>55.6</v>
      </c>
      <c r="S25" s="1081">
        <v>135.19999999999999</v>
      </c>
      <c r="T25" s="1081">
        <v>135.19999999999999</v>
      </c>
      <c r="U25" s="1078" t="s">
        <v>4266</v>
      </c>
    </row>
    <row r="26" spans="1:21" s="556" customFormat="1">
      <c r="A26" s="1046" t="s">
        <v>18</v>
      </c>
      <c r="B26" s="1079" t="s">
        <v>1501</v>
      </c>
      <c r="C26" s="1075"/>
      <c r="D26" s="1075"/>
      <c r="E26" s="1075"/>
      <c r="F26" s="1075"/>
      <c r="G26" s="1075"/>
      <c r="H26" s="1075"/>
      <c r="I26" s="1075"/>
      <c r="J26" s="1075"/>
      <c r="K26" s="1075"/>
      <c r="L26" s="1076" t="s">
        <v>1502</v>
      </c>
      <c r="M26" s="1080" t="s">
        <v>1503</v>
      </c>
      <c r="N26" s="1049" t="s">
        <v>369</v>
      </c>
      <c r="O26" s="1081"/>
      <c r="P26" s="1081"/>
      <c r="Q26" s="1081"/>
      <c r="R26" s="1081"/>
      <c r="S26" s="1081"/>
      <c r="T26" s="1081"/>
      <c r="U26" s="1078"/>
    </row>
    <row r="27" spans="1:21" s="556" customFormat="1" ht="45">
      <c r="A27" s="1046" t="s">
        <v>18</v>
      </c>
      <c r="B27" s="1058" t="s">
        <v>1342</v>
      </c>
      <c r="C27" s="1075"/>
      <c r="D27" s="1075"/>
      <c r="E27" s="1075"/>
      <c r="F27" s="1075"/>
      <c r="G27" s="1075"/>
      <c r="H27" s="1075"/>
      <c r="I27" s="1075"/>
      <c r="J27" s="1075"/>
      <c r="K27" s="1075"/>
      <c r="L27" s="1076" t="s">
        <v>104</v>
      </c>
      <c r="M27" s="1048" t="s">
        <v>1343</v>
      </c>
      <c r="N27" s="1049" t="s">
        <v>369</v>
      </c>
      <c r="O27" s="1081"/>
      <c r="P27" s="1081"/>
      <c r="Q27" s="1081"/>
      <c r="R27" s="1081"/>
      <c r="S27" s="1081"/>
      <c r="T27" s="1081"/>
      <c r="U27" s="1078"/>
    </row>
    <row r="28" spans="1:21" s="556" customFormat="1" ht="45">
      <c r="A28" s="1046" t="s">
        <v>18</v>
      </c>
      <c r="B28" s="1058" t="s">
        <v>1344</v>
      </c>
      <c r="C28" s="1075"/>
      <c r="D28" s="1075"/>
      <c r="E28" s="1075"/>
      <c r="F28" s="1075"/>
      <c r="G28" s="1075"/>
      <c r="H28" s="1075"/>
      <c r="I28" s="1075"/>
      <c r="J28" s="1075"/>
      <c r="K28" s="1075"/>
      <c r="L28" s="1076" t="s">
        <v>120</v>
      </c>
      <c r="M28" s="1048" t="s">
        <v>1345</v>
      </c>
      <c r="N28" s="1049" t="s">
        <v>369</v>
      </c>
      <c r="O28" s="1081">
        <v>91.8</v>
      </c>
      <c r="P28" s="1081">
        <v>31.3</v>
      </c>
      <c r="Q28" s="1081">
        <v>31.3</v>
      </c>
      <c r="R28" s="1081">
        <v>96.3</v>
      </c>
      <c r="S28" s="1081">
        <v>73</v>
      </c>
      <c r="T28" s="1081">
        <v>35.499708800000001</v>
      </c>
      <c r="U28" s="1078" t="s">
        <v>4267</v>
      </c>
    </row>
    <row r="29" spans="1:21" s="556" customFormat="1" ht="45">
      <c r="A29" s="1046" t="s">
        <v>18</v>
      </c>
      <c r="B29" s="1058" t="s">
        <v>1346</v>
      </c>
      <c r="C29" s="1075"/>
      <c r="D29" s="1075"/>
      <c r="E29" s="1075"/>
      <c r="F29" s="1075"/>
      <c r="G29" s="1075"/>
      <c r="H29" s="1075"/>
      <c r="I29" s="1075"/>
      <c r="J29" s="1075"/>
      <c r="K29" s="1075"/>
      <c r="L29" s="1076" t="s">
        <v>124</v>
      </c>
      <c r="M29" s="1048" t="s">
        <v>1347</v>
      </c>
      <c r="N29" s="1049" t="s">
        <v>369</v>
      </c>
      <c r="O29" s="1081">
        <v>6.3</v>
      </c>
      <c r="P29" s="1081">
        <v>11</v>
      </c>
      <c r="Q29" s="1081">
        <v>11</v>
      </c>
      <c r="R29" s="1081">
        <v>6.6</v>
      </c>
      <c r="S29" s="1081">
        <v>7.4</v>
      </c>
      <c r="T29" s="1081">
        <v>7.4</v>
      </c>
      <c r="U29" s="1078" t="s">
        <v>4266</v>
      </c>
    </row>
    <row r="30" spans="1:21" s="556" customFormat="1">
      <c r="A30" s="1046" t="s">
        <v>18</v>
      </c>
      <c r="B30" s="1058" t="s">
        <v>1348</v>
      </c>
      <c r="C30" s="1075"/>
      <c r="D30" s="1075"/>
      <c r="E30" s="1075"/>
      <c r="F30" s="1075"/>
      <c r="G30" s="1075"/>
      <c r="H30" s="1075"/>
      <c r="I30" s="1075"/>
      <c r="J30" s="1075"/>
      <c r="K30" s="1075"/>
      <c r="L30" s="1076" t="s">
        <v>125</v>
      </c>
      <c r="M30" s="1048" t="s">
        <v>1349</v>
      </c>
      <c r="N30" s="1049" t="s">
        <v>369</v>
      </c>
      <c r="O30" s="1081"/>
      <c r="P30" s="1081"/>
      <c r="Q30" s="1081"/>
      <c r="R30" s="1081"/>
      <c r="S30" s="1081"/>
      <c r="T30" s="1081"/>
      <c r="U30" s="1078"/>
    </row>
    <row r="31" spans="1:21" s="556" customFormat="1">
      <c r="A31" s="1046" t="s">
        <v>18</v>
      </c>
      <c r="B31" s="1058" t="s">
        <v>1350</v>
      </c>
      <c r="C31" s="1075"/>
      <c r="D31" s="1075"/>
      <c r="E31" s="1075"/>
      <c r="F31" s="1075"/>
      <c r="G31" s="1075"/>
      <c r="H31" s="1075"/>
      <c r="I31" s="1075"/>
      <c r="J31" s="1075"/>
      <c r="K31" s="1075"/>
      <c r="L31" s="1076" t="s">
        <v>126</v>
      </c>
      <c r="M31" s="1048" t="s">
        <v>1351</v>
      </c>
      <c r="N31" s="1049" t="s">
        <v>369</v>
      </c>
      <c r="O31" s="1057">
        <v>1480.7</v>
      </c>
      <c r="P31" s="1057">
        <v>1603.6</v>
      </c>
      <c r="Q31" s="1057">
        <v>1603.6</v>
      </c>
      <c r="R31" s="1057">
        <v>1553.8</v>
      </c>
      <c r="S31" s="1057">
        <v>2165</v>
      </c>
      <c r="T31" s="1057">
        <v>1995.9646336000001</v>
      </c>
      <c r="U31" s="1078" t="s">
        <v>4222</v>
      </c>
    </row>
    <row r="32" spans="1:21" s="556" customFormat="1">
      <c r="A32" s="1046" t="s">
        <v>18</v>
      </c>
      <c r="B32" s="1058" t="s">
        <v>1352</v>
      </c>
      <c r="C32" s="1075"/>
      <c r="D32" s="1075"/>
      <c r="E32" s="1075"/>
      <c r="F32" s="1075"/>
      <c r="G32" s="1075"/>
      <c r="H32" s="1075"/>
      <c r="I32" s="1075"/>
      <c r="J32" s="1075"/>
      <c r="K32" s="1075"/>
      <c r="L32" s="1076" t="s">
        <v>149</v>
      </c>
      <c r="M32" s="1080" t="s">
        <v>1353</v>
      </c>
      <c r="N32" s="1049" t="s">
        <v>369</v>
      </c>
      <c r="O32" s="1081"/>
      <c r="P32" s="1081"/>
      <c r="Q32" s="1081"/>
      <c r="R32" s="1081"/>
      <c r="S32" s="1081"/>
      <c r="T32" s="1081"/>
      <c r="U32" s="1078"/>
    </row>
    <row r="33" spans="1:21" s="556" customFormat="1" ht="45">
      <c r="A33" s="1046" t="s">
        <v>18</v>
      </c>
      <c r="B33" s="1058" t="s">
        <v>1354</v>
      </c>
      <c r="C33" s="1075"/>
      <c r="D33" s="1075"/>
      <c r="E33" s="1075"/>
      <c r="F33" s="1075"/>
      <c r="G33" s="1075"/>
      <c r="H33" s="1075"/>
      <c r="I33" s="1075"/>
      <c r="J33" s="1075"/>
      <c r="K33" s="1075"/>
      <c r="L33" s="1076" t="s">
        <v>199</v>
      </c>
      <c r="M33" s="1080" t="s">
        <v>1355</v>
      </c>
      <c r="N33" s="1049" t="s">
        <v>369</v>
      </c>
      <c r="O33" s="1081"/>
      <c r="P33" s="1081"/>
      <c r="Q33" s="1081"/>
      <c r="R33" s="1081"/>
      <c r="S33" s="1081"/>
      <c r="T33" s="1081"/>
      <c r="U33" s="1078"/>
    </row>
    <row r="34" spans="1:21" s="556" customFormat="1" ht="67.5">
      <c r="A34" s="1046" t="s">
        <v>18</v>
      </c>
      <c r="B34" s="1079" t="s">
        <v>1504</v>
      </c>
      <c r="C34" s="1075"/>
      <c r="D34" s="1075"/>
      <c r="E34" s="1075"/>
      <c r="F34" s="1075"/>
      <c r="G34" s="1075"/>
      <c r="H34" s="1075"/>
      <c r="I34" s="1075"/>
      <c r="J34" s="1075"/>
      <c r="K34" s="1075"/>
      <c r="L34" s="1076" t="s">
        <v>408</v>
      </c>
      <c r="M34" s="1080" t="s">
        <v>1505</v>
      </c>
      <c r="N34" s="1049" t="s">
        <v>369</v>
      </c>
      <c r="O34" s="1081">
        <v>1480.7</v>
      </c>
      <c r="P34" s="1081">
        <v>1603.6</v>
      </c>
      <c r="Q34" s="1081">
        <v>1603.6</v>
      </c>
      <c r="R34" s="1081">
        <v>1553.8</v>
      </c>
      <c r="S34" s="1081">
        <v>2165</v>
      </c>
      <c r="T34" s="1081">
        <v>1995.9646336000001</v>
      </c>
      <c r="U34" s="1078" t="s">
        <v>4273</v>
      </c>
    </row>
    <row r="35" spans="1:21" s="556" customFormat="1">
      <c r="A35" s="912" t="s">
        <v>102</v>
      </c>
      <c r="B35" s="1075"/>
      <c r="C35" s="1075"/>
      <c r="D35" s="1075"/>
      <c r="E35" s="1075"/>
      <c r="F35" s="1075"/>
      <c r="G35" s="1075"/>
      <c r="H35" s="1075"/>
      <c r="I35" s="1075"/>
      <c r="J35" s="1075"/>
      <c r="K35" s="1075"/>
      <c r="L35" s="1045" t="s">
        <v>4294</v>
      </c>
      <c r="M35" s="808"/>
      <c r="N35" s="808"/>
      <c r="O35" s="1020">
        <v>10030.900000000001</v>
      </c>
      <c r="P35" s="1020">
        <v>10356.699999999999</v>
      </c>
      <c r="Q35" s="1020">
        <v>10356.699999999999</v>
      </c>
      <c r="R35" s="1020">
        <v>10525.9</v>
      </c>
      <c r="S35" s="1020">
        <v>12723.775224000001</v>
      </c>
      <c r="T35" s="1020">
        <v>12578.252571199999</v>
      </c>
      <c r="U35" s="809"/>
    </row>
    <row r="36" spans="1:21" s="556" customFormat="1" ht="67.5">
      <c r="A36" s="1046" t="s">
        <v>102</v>
      </c>
      <c r="B36" s="1075"/>
      <c r="C36" s="1075"/>
      <c r="D36" s="1075"/>
      <c r="E36" s="1075"/>
      <c r="F36" s="1075"/>
      <c r="G36" s="1075"/>
      <c r="H36" s="1075"/>
      <c r="I36" s="1075"/>
      <c r="J36" s="1075"/>
      <c r="K36" s="1075"/>
      <c r="L36" s="1076">
        <v>1</v>
      </c>
      <c r="M36" s="1048" t="s">
        <v>1330</v>
      </c>
      <c r="N36" s="1049" t="s">
        <v>369</v>
      </c>
      <c r="O36" s="1077">
        <v>5649.7</v>
      </c>
      <c r="P36" s="1077">
        <v>6069.9</v>
      </c>
      <c r="Q36" s="1077">
        <v>6069.9</v>
      </c>
      <c r="R36" s="1077">
        <v>5928.8</v>
      </c>
      <c r="S36" s="1077">
        <v>7609.8119999999999</v>
      </c>
      <c r="T36" s="1077">
        <v>7609.8119999999999</v>
      </c>
      <c r="U36" s="1078" t="s">
        <v>4272</v>
      </c>
    </row>
    <row r="37" spans="1:21" s="556" customFormat="1" ht="33.75">
      <c r="A37" s="1046" t="s">
        <v>102</v>
      </c>
      <c r="B37" s="1075"/>
      <c r="C37" s="1075"/>
      <c r="D37" s="1075"/>
      <c r="E37" s="1075"/>
      <c r="F37" s="1075"/>
      <c r="G37" s="1075"/>
      <c r="H37" s="1075"/>
      <c r="I37" s="1075"/>
      <c r="J37" s="1075"/>
      <c r="K37" s="1075"/>
      <c r="L37" s="1076" t="s">
        <v>102</v>
      </c>
      <c r="M37" s="1048" t="s">
        <v>1333</v>
      </c>
      <c r="N37" s="1049" t="s">
        <v>369</v>
      </c>
      <c r="O37" s="1077">
        <v>1639.9</v>
      </c>
      <c r="P37" s="1077">
        <v>1735.4</v>
      </c>
      <c r="Q37" s="1077">
        <v>1735.4</v>
      </c>
      <c r="R37" s="1077">
        <v>1720.4</v>
      </c>
      <c r="S37" s="1077">
        <v>2298.1632239999999</v>
      </c>
      <c r="T37" s="1077">
        <v>2298.1632239999999</v>
      </c>
      <c r="U37" s="1078" t="s">
        <v>4197</v>
      </c>
    </row>
    <row r="38" spans="1:21" s="556" customFormat="1" ht="33.75">
      <c r="A38" s="1046" t="s">
        <v>102</v>
      </c>
      <c r="B38" s="1058" t="s">
        <v>1339</v>
      </c>
      <c r="C38" s="1075"/>
      <c r="D38" s="1075"/>
      <c r="E38" s="1075"/>
      <c r="F38" s="1075"/>
      <c r="G38" s="1075"/>
      <c r="H38" s="1075"/>
      <c r="I38" s="1075"/>
      <c r="J38" s="1075"/>
      <c r="K38" s="1075"/>
      <c r="L38" s="1076" t="s">
        <v>103</v>
      </c>
      <c r="M38" s="1048" t="s">
        <v>1340</v>
      </c>
      <c r="N38" s="1049" t="s">
        <v>369</v>
      </c>
      <c r="O38" s="1057">
        <v>371.1</v>
      </c>
      <c r="P38" s="1057">
        <v>194.3</v>
      </c>
      <c r="Q38" s="1057">
        <v>194.3</v>
      </c>
      <c r="R38" s="1057">
        <v>389.4</v>
      </c>
      <c r="S38" s="1057">
        <v>308.5</v>
      </c>
      <c r="T38" s="1057">
        <v>199.37865920000002</v>
      </c>
      <c r="U38" s="1078" t="s">
        <v>4222</v>
      </c>
    </row>
    <row r="39" spans="1:21" s="556" customFormat="1" ht="45">
      <c r="A39" s="1046" t="s">
        <v>102</v>
      </c>
      <c r="B39" s="1079" t="s">
        <v>1389</v>
      </c>
      <c r="C39" s="1075"/>
      <c r="D39" s="1075"/>
      <c r="E39" s="1075"/>
      <c r="F39" s="1075"/>
      <c r="G39" s="1075"/>
      <c r="H39" s="1075"/>
      <c r="I39" s="1075"/>
      <c r="J39" s="1075"/>
      <c r="K39" s="1075"/>
      <c r="L39" s="1076" t="s">
        <v>170</v>
      </c>
      <c r="M39" s="1080" t="s">
        <v>576</v>
      </c>
      <c r="N39" s="1049" t="s">
        <v>369</v>
      </c>
      <c r="O39" s="1081">
        <v>133.69999999999999</v>
      </c>
      <c r="P39" s="1081">
        <v>80.2</v>
      </c>
      <c r="Q39" s="1081">
        <v>80.2</v>
      </c>
      <c r="R39" s="1081">
        <v>140.30000000000001</v>
      </c>
      <c r="S39" s="1081">
        <v>76.599999999999994</v>
      </c>
      <c r="T39" s="1081">
        <v>76.599999999999994</v>
      </c>
      <c r="U39" s="1078" t="s">
        <v>4266</v>
      </c>
    </row>
    <row r="40" spans="1:21" s="556" customFormat="1">
      <c r="A40" s="1046" t="s">
        <v>102</v>
      </c>
      <c r="B40" s="1079" t="s">
        <v>1388</v>
      </c>
      <c r="C40" s="1075"/>
      <c r="D40" s="1075"/>
      <c r="E40" s="1075"/>
      <c r="F40" s="1075"/>
      <c r="G40" s="1075"/>
      <c r="H40" s="1075"/>
      <c r="I40" s="1075"/>
      <c r="J40" s="1075"/>
      <c r="K40" s="1075"/>
      <c r="L40" s="1076" t="s">
        <v>171</v>
      </c>
      <c r="M40" s="1080" t="s">
        <v>578</v>
      </c>
      <c r="N40" s="1049" t="s">
        <v>369</v>
      </c>
      <c r="O40" s="1081"/>
      <c r="P40" s="1081"/>
      <c r="Q40" s="1081"/>
      <c r="R40" s="1081"/>
      <c r="S40" s="1081"/>
      <c r="T40" s="1081"/>
      <c r="U40" s="1078"/>
    </row>
    <row r="41" spans="1:21" s="556" customFormat="1" ht="45">
      <c r="A41" s="1046" t="s">
        <v>102</v>
      </c>
      <c r="B41" s="1079" t="s">
        <v>1390</v>
      </c>
      <c r="C41" s="1075"/>
      <c r="D41" s="1075"/>
      <c r="E41" s="1075"/>
      <c r="F41" s="1075"/>
      <c r="G41" s="1075"/>
      <c r="H41" s="1075"/>
      <c r="I41" s="1075"/>
      <c r="J41" s="1075"/>
      <c r="K41" s="1075"/>
      <c r="L41" s="1076" t="s">
        <v>387</v>
      </c>
      <c r="M41" s="1080" t="s">
        <v>580</v>
      </c>
      <c r="N41" s="1049" t="s">
        <v>369</v>
      </c>
      <c r="O41" s="1081">
        <v>34.9</v>
      </c>
      <c r="P41" s="1081">
        <v>11.9</v>
      </c>
      <c r="Q41" s="1081">
        <v>11.9</v>
      </c>
      <c r="R41" s="1081">
        <v>36.6</v>
      </c>
      <c r="S41" s="1081">
        <v>43.5</v>
      </c>
      <c r="T41" s="1081">
        <v>13.496694400000003</v>
      </c>
      <c r="U41" s="1078" t="s">
        <v>4267</v>
      </c>
    </row>
    <row r="42" spans="1:21" s="556" customFormat="1">
      <c r="A42" s="1046" t="s">
        <v>102</v>
      </c>
      <c r="B42" s="1079" t="s">
        <v>1391</v>
      </c>
      <c r="C42" s="1075"/>
      <c r="D42" s="1075"/>
      <c r="E42" s="1075"/>
      <c r="F42" s="1075"/>
      <c r="G42" s="1075"/>
      <c r="H42" s="1075"/>
      <c r="I42" s="1075"/>
      <c r="J42" s="1075"/>
      <c r="K42" s="1075"/>
      <c r="L42" s="1076" t="s">
        <v>388</v>
      </c>
      <c r="M42" s="1080" t="s">
        <v>582</v>
      </c>
      <c r="N42" s="1049" t="s">
        <v>369</v>
      </c>
      <c r="O42" s="1081"/>
      <c r="P42" s="1081"/>
      <c r="Q42" s="1081"/>
      <c r="R42" s="1081"/>
      <c r="S42" s="1081"/>
      <c r="T42" s="1081"/>
      <c r="U42" s="1078"/>
    </row>
    <row r="43" spans="1:21" s="556" customFormat="1" ht="45">
      <c r="A43" s="1046" t="s">
        <v>102</v>
      </c>
      <c r="B43" s="1079" t="s">
        <v>1392</v>
      </c>
      <c r="C43" s="1075"/>
      <c r="D43" s="1075"/>
      <c r="E43" s="1075"/>
      <c r="F43" s="1075"/>
      <c r="G43" s="1075"/>
      <c r="H43" s="1075"/>
      <c r="I43" s="1075"/>
      <c r="J43" s="1075"/>
      <c r="K43" s="1075"/>
      <c r="L43" s="1076" t="s">
        <v>389</v>
      </c>
      <c r="M43" s="1080" t="s">
        <v>584</v>
      </c>
      <c r="N43" s="1049" t="s">
        <v>369</v>
      </c>
      <c r="O43" s="1081">
        <v>107.7</v>
      </c>
      <c r="P43" s="1081">
        <v>52.4</v>
      </c>
      <c r="Q43" s="1081">
        <v>52.4</v>
      </c>
      <c r="R43" s="1081">
        <v>113</v>
      </c>
      <c r="S43" s="1081">
        <v>52.8</v>
      </c>
      <c r="T43" s="1081">
        <v>52.8</v>
      </c>
      <c r="U43" s="1078" t="s">
        <v>4266</v>
      </c>
    </row>
    <row r="44" spans="1:21" s="556" customFormat="1" ht="43.5" customHeight="1">
      <c r="A44" s="1046" t="s">
        <v>102</v>
      </c>
      <c r="B44" s="1079" t="s">
        <v>1393</v>
      </c>
      <c r="C44" s="1075"/>
      <c r="D44" s="1075"/>
      <c r="E44" s="1075"/>
      <c r="F44" s="1075"/>
      <c r="G44" s="1075"/>
      <c r="H44" s="1075"/>
      <c r="I44" s="1075"/>
      <c r="J44" s="1075"/>
      <c r="K44" s="1075"/>
      <c r="L44" s="1076" t="s">
        <v>1341</v>
      </c>
      <c r="M44" s="1080" t="s">
        <v>586</v>
      </c>
      <c r="N44" s="1049" t="s">
        <v>369</v>
      </c>
      <c r="O44" s="1081">
        <v>94.8</v>
      </c>
      <c r="P44" s="1081">
        <v>49.8</v>
      </c>
      <c r="Q44" s="1081">
        <v>49.8</v>
      </c>
      <c r="R44" s="1081">
        <v>99.5</v>
      </c>
      <c r="S44" s="1081">
        <v>135.6</v>
      </c>
      <c r="T44" s="1081">
        <v>56.481964800000007</v>
      </c>
      <c r="U44" s="1078" t="s">
        <v>4267</v>
      </c>
    </row>
    <row r="45" spans="1:21" s="556" customFormat="1">
      <c r="A45" s="1046" t="s">
        <v>102</v>
      </c>
      <c r="B45" s="1079" t="s">
        <v>1501</v>
      </c>
      <c r="C45" s="1075"/>
      <c r="D45" s="1075"/>
      <c r="E45" s="1075"/>
      <c r="F45" s="1075"/>
      <c r="G45" s="1075"/>
      <c r="H45" s="1075"/>
      <c r="I45" s="1075"/>
      <c r="J45" s="1075"/>
      <c r="K45" s="1075"/>
      <c r="L45" s="1076" t="s">
        <v>1502</v>
      </c>
      <c r="M45" s="1080" t="s">
        <v>1503</v>
      </c>
      <c r="N45" s="1049" t="s">
        <v>369</v>
      </c>
      <c r="O45" s="1081"/>
      <c r="P45" s="1081"/>
      <c r="Q45" s="1081"/>
      <c r="R45" s="1081"/>
      <c r="S45" s="1081"/>
      <c r="T45" s="1081"/>
      <c r="U45" s="1078"/>
    </row>
    <row r="46" spans="1:21" s="556" customFormat="1" ht="45">
      <c r="A46" s="1046" t="s">
        <v>102</v>
      </c>
      <c r="B46" s="1058" t="s">
        <v>1342</v>
      </c>
      <c r="C46" s="1075"/>
      <c r="D46" s="1075"/>
      <c r="E46" s="1075"/>
      <c r="F46" s="1075"/>
      <c r="G46" s="1075"/>
      <c r="H46" s="1075"/>
      <c r="I46" s="1075"/>
      <c r="J46" s="1075"/>
      <c r="K46" s="1075"/>
      <c r="L46" s="1076" t="s">
        <v>104</v>
      </c>
      <c r="M46" s="1048" t="s">
        <v>1343</v>
      </c>
      <c r="N46" s="1049" t="s">
        <v>369</v>
      </c>
      <c r="O46" s="1081"/>
      <c r="P46" s="1081"/>
      <c r="Q46" s="1081"/>
      <c r="R46" s="1081"/>
      <c r="S46" s="1081"/>
      <c r="T46" s="1081"/>
      <c r="U46" s="1078"/>
    </row>
    <row r="47" spans="1:21" s="556" customFormat="1" ht="45">
      <c r="A47" s="1046" t="s">
        <v>102</v>
      </c>
      <c r="B47" s="1058" t="s">
        <v>1344</v>
      </c>
      <c r="C47" s="1075"/>
      <c r="D47" s="1075"/>
      <c r="E47" s="1075"/>
      <c r="F47" s="1075"/>
      <c r="G47" s="1075"/>
      <c r="H47" s="1075"/>
      <c r="I47" s="1075"/>
      <c r="J47" s="1075"/>
      <c r="K47" s="1075"/>
      <c r="L47" s="1076" t="s">
        <v>120</v>
      </c>
      <c r="M47" s="1048" t="s">
        <v>1345</v>
      </c>
      <c r="N47" s="1049" t="s">
        <v>369</v>
      </c>
      <c r="O47" s="1081">
        <v>126.6</v>
      </c>
      <c r="P47" s="1081">
        <v>38</v>
      </c>
      <c r="Q47" s="1081">
        <v>38</v>
      </c>
      <c r="R47" s="1081">
        <v>132.9</v>
      </c>
      <c r="S47" s="1081">
        <v>79.5</v>
      </c>
      <c r="T47" s="1081">
        <v>43.098688000000003</v>
      </c>
      <c r="U47" s="1078" t="s">
        <v>4267</v>
      </c>
    </row>
    <row r="48" spans="1:21" s="556" customFormat="1" ht="45">
      <c r="A48" s="1046" t="s">
        <v>102</v>
      </c>
      <c r="B48" s="1058" t="s">
        <v>1346</v>
      </c>
      <c r="C48" s="1075"/>
      <c r="D48" s="1075"/>
      <c r="E48" s="1075"/>
      <c r="F48" s="1075"/>
      <c r="G48" s="1075"/>
      <c r="H48" s="1075"/>
      <c r="I48" s="1075"/>
      <c r="J48" s="1075"/>
      <c r="K48" s="1075"/>
      <c r="L48" s="1076" t="s">
        <v>124</v>
      </c>
      <c r="M48" s="1048" t="s">
        <v>1347</v>
      </c>
      <c r="N48" s="1049" t="s">
        <v>369</v>
      </c>
      <c r="O48" s="1081">
        <v>8.8000000000000007</v>
      </c>
      <c r="P48" s="1081">
        <v>13.4</v>
      </c>
      <c r="Q48" s="1081">
        <v>13.4</v>
      </c>
      <c r="R48" s="1081">
        <v>9.1999999999999993</v>
      </c>
      <c r="S48" s="1081">
        <v>8.1</v>
      </c>
      <c r="T48" s="1081">
        <v>8.1</v>
      </c>
      <c r="U48" s="1078" t="s">
        <v>4266</v>
      </c>
    </row>
    <row r="49" spans="1:21" s="556" customFormat="1">
      <c r="A49" s="1046" t="s">
        <v>102</v>
      </c>
      <c r="B49" s="1058" t="s">
        <v>1348</v>
      </c>
      <c r="C49" s="1075"/>
      <c r="D49" s="1075"/>
      <c r="E49" s="1075"/>
      <c r="F49" s="1075"/>
      <c r="G49" s="1075"/>
      <c r="H49" s="1075"/>
      <c r="I49" s="1075"/>
      <c r="J49" s="1075"/>
      <c r="K49" s="1075"/>
      <c r="L49" s="1076" t="s">
        <v>125</v>
      </c>
      <c r="M49" s="1048" t="s">
        <v>1349</v>
      </c>
      <c r="N49" s="1049" t="s">
        <v>369</v>
      </c>
      <c r="O49" s="1081"/>
      <c r="P49" s="1081"/>
      <c r="Q49" s="1081"/>
      <c r="R49" s="1081"/>
      <c r="S49" s="1081"/>
      <c r="T49" s="1081"/>
      <c r="U49" s="1078"/>
    </row>
    <row r="50" spans="1:21" s="556" customFormat="1">
      <c r="A50" s="1046" t="s">
        <v>102</v>
      </c>
      <c r="B50" s="1058" t="s">
        <v>1350</v>
      </c>
      <c r="C50" s="1075"/>
      <c r="D50" s="1075"/>
      <c r="E50" s="1075"/>
      <c r="F50" s="1075"/>
      <c r="G50" s="1075"/>
      <c r="H50" s="1075"/>
      <c r="I50" s="1075"/>
      <c r="J50" s="1075"/>
      <c r="K50" s="1075"/>
      <c r="L50" s="1076" t="s">
        <v>126</v>
      </c>
      <c r="M50" s="1048" t="s">
        <v>1351</v>
      </c>
      <c r="N50" s="1049" t="s">
        <v>369</v>
      </c>
      <c r="O50" s="1057">
        <v>2234.8000000000002</v>
      </c>
      <c r="P50" s="1057">
        <v>2305.6999999999998</v>
      </c>
      <c r="Q50" s="1057">
        <v>2305.6999999999998</v>
      </c>
      <c r="R50" s="1057">
        <v>2345.1999999999998</v>
      </c>
      <c r="S50" s="1057">
        <v>2419.6999999999998</v>
      </c>
      <c r="T50" s="1057">
        <v>2419.6999999999998</v>
      </c>
      <c r="U50" s="1078" t="s">
        <v>4222</v>
      </c>
    </row>
    <row r="51" spans="1:21" s="556" customFormat="1">
      <c r="A51" s="1046" t="s">
        <v>102</v>
      </c>
      <c r="B51" s="1058" t="s">
        <v>1352</v>
      </c>
      <c r="C51" s="1075"/>
      <c r="D51" s="1075"/>
      <c r="E51" s="1075"/>
      <c r="F51" s="1075"/>
      <c r="G51" s="1075"/>
      <c r="H51" s="1075"/>
      <c r="I51" s="1075"/>
      <c r="J51" s="1075"/>
      <c r="K51" s="1075"/>
      <c r="L51" s="1076" t="s">
        <v>149</v>
      </c>
      <c r="M51" s="1080" t="s">
        <v>1353</v>
      </c>
      <c r="N51" s="1049" t="s">
        <v>369</v>
      </c>
      <c r="O51" s="1081"/>
      <c r="P51" s="1081"/>
      <c r="Q51" s="1081"/>
      <c r="R51" s="1081"/>
      <c r="S51" s="1081"/>
      <c r="T51" s="1081"/>
      <c r="U51" s="1078"/>
    </row>
    <row r="52" spans="1:21" s="556" customFormat="1" ht="45">
      <c r="A52" s="1046" t="s">
        <v>102</v>
      </c>
      <c r="B52" s="1058" t="s">
        <v>1354</v>
      </c>
      <c r="C52" s="1075"/>
      <c r="D52" s="1075"/>
      <c r="E52" s="1075"/>
      <c r="F52" s="1075"/>
      <c r="G52" s="1075"/>
      <c r="H52" s="1075"/>
      <c r="I52" s="1075"/>
      <c r="J52" s="1075"/>
      <c r="K52" s="1075"/>
      <c r="L52" s="1076" t="s">
        <v>199</v>
      </c>
      <c r="M52" s="1080" t="s">
        <v>1355</v>
      </c>
      <c r="N52" s="1049" t="s">
        <v>369</v>
      </c>
      <c r="O52" s="1081"/>
      <c r="P52" s="1081"/>
      <c r="Q52" s="1081"/>
      <c r="R52" s="1081"/>
      <c r="S52" s="1081"/>
      <c r="T52" s="1081"/>
      <c r="U52" s="1078"/>
    </row>
    <row r="53" spans="1:21" s="556" customFormat="1" ht="101.25">
      <c r="A53" s="1046" t="s">
        <v>102</v>
      </c>
      <c r="B53" s="1079" t="s">
        <v>1504</v>
      </c>
      <c r="C53" s="1075"/>
      <c r="D53" s="1075"/>
      <c r="E53" s="1075"/>
      <c r="F53" s="1075"/>
      <c r="G53" s="1075"/>
      <c r="H53" s="1075"/>
      <c r="I53" s="1075"/>
      <c r="J53" s="1075"/>
      <c r="K53" s="1075"/>
      <c r="L53" s="1076" t="s">
        <v>408</v>
      </c>
      <c r="M53" s="1080" t="s">
        <v>1505</v>
      </c>
      <c r="N53" s="1049" t="s">
        <v>369</v>
      </c>
      <c r="O53" s="1081">
        <v>2234.8000000000002</v>
      </c>
      <c r="P53" s="1081">
        <v>2305.6999999999998</v>
      </c>
      <c r="Q53" s="1081">
        <v>2305.6999999999998</v>
      </c>
      <c r="R53" s="1081">
        <v>2345.1999999999998</v>
      </c>
      <c r="S53" s="1081">
        <v>2419.6999999999998</v>
      </c>
      <c r="T53" s="1081">
        <v>2419.6999999999998</v>
      </c>
      <c r="U53" s="1078" t="s">
        <v>4269</v>
      </c>
    </row>
    <row r="54" spans="1:21">
      <c r="A54" s="1066"/>
      <c r="B54" s="1058"/>
      <c r="C54" s="1066"/>
      <c r="D54" s="1066"/>
      <c r="E54" s="1066"/>
      <c r="F54" s="1066"/>
      <c r="G54" s="1066"/>
      <c r="H54" s="1066"/>
      <c r="I54" s="1066"/>
      <c r="J54" s="1066"/>
      <c r="K54" s="1066"/>
      <c r="L54" s="1066"/>
      <c r="M54" s="1066"/>
      <c r="N54" s="1066"/>
      <c r="O54" s="1066"/>
      <c r="P54" s="1066"/>
      <c r="Q54" s="1066"/>
      <c r="R54" s="1066"/>
      <c r="S54" s="1066"/>
      <c r="T54" s="1066"/>
      <c r="U54" s="1066"/>
    </row>
    <row r="55" spans="1:21" ht="15" customHeight="1">
      <c r="A55" s="1066"/>
      <c r="B55" s="1058"/>
      <c r="C55" s="1066"/>
      <c r="D55" s="1066"/>
      <c r="E55" s="1066"/>
      <c r="F55" s="1066"/>
      <c r="G55" s="1066"/>
      <c r="H55" s="1066"/>
      <c r="I55" s="1066"/>
      <c r="J55" s="1066"/>
      <c r="K55" s="1066"/>
      <c r="L55" s="1082" t="s">
        <v>1469</v>
      </c>
      <c r="M55" s="1082"/>
      <c r="N55" s="1082"/>
      <c r="O55" s="1082"/>
      <c r="P55" s="1082"/>
      <c r="Q55" s="1082"/>
      <c r="R55" s="1082"/>
      <c r="S55" s="1083"/>
      <c r="T55" s="1083"/>
      <c r="U55" s="1083"/>
    </row>
    <row r="56" spans="1:21" ht="15" customHeight="1">
      <c r="A56" s="1066"/>
      <c r="B56" s="1058"/>
      <c r="C56" s="1066"/>
      <c r="D56" s="1066"/>
      <c r="E56" s="1066"/>
      <c r="F56" s="1066"/>
      <c r="G56" s="1066"/>
      <c r="H56" s="1066"/>
      <c r="I56" s="1066"/>
      <c r="J56" s="1066"/>
      <c r="K56" s="779"/>
      <c r="L56" s="1084"/>
      <c r="M56" s="1084"/>
      <c r="N56" s="1084"/>
      <c r="O56" s="1084"/>
      <c r="P56" s="1084"/>
      <c r="Q56" s="1084"/>
      <c r="R56" s="1084"/>
      <c r="S56" s="1085"/>
      <c r="T56" s="1085"/>
      <c r="U56" s="1085"/>
    </row>
  </sheetData>
  <sheetProtection formatColumns="0" formatRows="0" autoFilter="0"/>
  <mergeCells count="6">
    <mergeCell ref="L55:U55"/>
    <mergeCell ref="L56:U56"/>
    <mergeCell ref="L14:L15"/>
    <mergeCell ref="M14:M15"/>
    <mergeCell ref="N14:N15"/>
    <mergeCell ref="U14:U15"/>
  </mergeCells>
  <printOptions horizontalCentered="1"/>
  <pageMargins left="0.35433070866141736" right="0.35433070866141736" top="0.39370078740157483" bottom="0.47222222222222221" header="7.874015748031496E-2" footer="7.874015748031496E-2"/>
  <pageSetup paperSize="9" firstPageNumber="11" fitToWidth="0" fitToHeight="0" orientation="landscape" useFirstPageNumber="1" r:id="rId1"/>
  <headerFooter>
    <oddFooter>&amp;C&amp;A
&amp;P из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002060"/>
    <outlinePr summaryBelow="0"/>
  </sheetPr>
  <dimension ref="A1:U40"/>
  <sheetViews>
    <sheetView showGridLines="0" view="pageBreakPreview" topLeftCell="K27" zoomScale="60" zoomScaleNormal="100" workbookViewId="0">
      <selection activeCell="AB19" sqref="AB19"/>
    </sheetView>
  </sheetViews>
  <sheetFormatPr defaultRowHeight="15"/>
  <cols>
    <col min="1" max="10" width="0" style="533" hidden="1" customWidth="1"/>
    <col min="11" max="11" width="3.7109375" style="533" hidden="1" customWidth="1"/>
    <col min="12" max="12" width="5.7109375" style="533" customWidth="1"/>
    <col min="13" max="13" width="50.85546875" style="533" customWidth="1"/>
    <col min="14" max="14" width="11" style="533" customWidth="1"/>
    <col min="15" max="20" width="13.7109375" style="533" customWidth="1"/>
    <col min="21" max="21" width="20.140625" style="533" customWidth="1"/>
    <col min="22" max="16384" width="9.140625" style="533"/>
  </cols>
  <sheetData>
    <row r="1" spans="1:21" hidden="1">
      <c r="A1" s="1086"/>
      <c r="B1" s="1086"/>
      <c r="C1" s="1086"/>
      <c r="D1" s="1086"/>
      <c r="E1" s="1086"/>
      <c r="F1" s="1086"/>
      <c r="G1" s="1086"/>
      <c r="H1" s="1086"/>
      <c r="I1" s="1086"/>
      <c r="J1" s="1086"/>
      <c r="K1" s="1086"/>
      <c r="L1" s="1086"/>
      <c r="M1" s="1086"/>
      <c r="N1" s="1086"/>
      <c r="O1" s="1086"/>
      <c r="P1" s="1086"/>
      <c r="Q1" s="1086"/>
      <c r="R1" s="1086"/>
      <c r="S1" s="901">
        <v>2024</v>
      </c>
      <c r="T1" s="901">
        <v>2024</v>
      </c>
      <c r="U1" s="1015"/>
    </row>
    <row r="2" spans="1:21" hidden="1">
      <c r="A2" s="1086"/>
      <c r="B2" s="1086"/>
      <c r="C2" s="1086"/>
      <c r="D2" s="1086"/>
      <c r="E2" s="1086"/>
      <c r="F2" s="1086"/>
      <c r="G2" s="1086"/>
      <c r="H2" s="1086"/>
      <c r="I2" s="1086"/>
      <c r="J2" s="1086"/>
      <c r="K2" s="1086"/>
      <c r="L2" s="1086"/>
      <c r="M2" s="1086"/>
      <c r="N2" s="1086"/>
      <c r="O2" s="1086"/>
      <c r="P2" s="1086"/>
      <c r="Q2" s="1086"/>
      <c r="R2" s="1086"/>
      <c r="S2" s="1086"/>
      <c r="T2" s="1086"/>
      <c r="U2" s="1086"/>
    </row>
    <row r="3" spans="1:21" hidden="1">
      <c r="A3" s="1086"/>
      <c r="B3" s="1086"/>
      <c r="C3" s="1086"/>
      <c r="D3" s="1086"/>
      <c r="E3" s="1086"/>
      <c r="F3" s="1086"/>
      <c r="G3" s="1086"/>
      <c r="H3" s="1086"/>
      <c r="I3" s="1086"/>
      <c r="J3" s="1086"/>
      <c r="K3" s="1086"/>
      <c r="L3" s="1086"/>
      <c r="M3" s="1086"/>
      <c r="N3" s="1086"/>
      <c r="O3" s="1086"/>
      <c r="P3" s="1086"/>
      <c r="Q3" s="1086"/>
      <c r="R3" s="1086"/>
      <c r="S3" s="1086"/>
      <c r="T3" s="1086"/>
      <c r="U3" s="1086"/>
    </row>
    <row r="4" spans="1:21" hidden="1">
      <c r="A4" s="1086"/>
      <c r="B4" s="1086"/>
      <c r="C4" s="1086"/>
      <c r="D4" s="1086"/>
      <c r="E4" s="1086"/>
      <c r="F4" s="1086"/>
      <c r="G4" s="1086"/>
      <c r="H4" s="1086"/>
      <c r="I4" s="1086"/>
      <c r="J4" s="1086"/>
      <c r="K4" s="1086"/>
      <c r="L4" s="1086"/>
      <c r="M4" s="1086"/>
      <c r="N4" s="1086"/>
      <c r="O4" s="1086"/>
      <c r="P4" s="1086"/>
      <c r="Q4" s="1086"/>
      <c r="R4" s="1086"/>
      <c r="S4" s="1086"/>
      <c r="T4" s="1086"/>
      <c r="U4" s="1086"/>
    </row>
    <row r="5" spans="1:21" hidden="1">
      <c r="A5" s="1086"/>
      <c r="B5" s="1086"/>
      <c r="C5" s="1086"/>
      <c r="D5" s="1086"/>
      <c r="E5" s="1086"/>
      <c r="F5" s="1086"/>
      <c r="G5" s="1086"/>
      <c r="H5" s="1086"/>
      <c r="I5" s="1086"/>
      <c r="J5" s="1086"/>
      <c r="K5" s="1086"/>
      <c r="L5" s="1086"/>
      <c r="M5" s="1086"/>
      <c r="N5" s="1086"/>
      <c r="O5" s="1086"/>
      <c r="P5" s="1086"/>
      <c r="Q5" s="1086"/>
      <c r="R5" s="1086"/>
      <c r="S5" s="1086"/>
      <c r="T5" s="1086"/>
      <c r="U5" s="1086"/>
    </row>
    <row r="6" spans="1:21" hidden="1">
      <c r="A6" s="1086"/>
      <c r="B6" s="1086"/>
      <c r="C6" s="1086"/>
      <c r="D6" s="1086"/>
      <c r="E6" s="1086"/>
      <c r="F6" s="1086"/>
      <c r="G6" s="1086"/>
      <c r="H6" s="1086"/>
      <c r="I6" s="1086"/>
      <c r="J6" s="1086"/>
      <c r="K6" s="1086"/>
      <c r="L6" s="1086"/>
      <c r="M6" s="1086"/>
      <c r="N6" s="1086"/>
      <c r="O6" s="1086"/>
      <c r="P6" s="1086"/>
      <c r="Q6" s="1086"/>
      <c r="R6" s="1086"/>
      <c r="S6" s="1086"/>
      <c r="T6" s="1086"/>
      <c r="U6" s="1086"/>
    </row>
    <row r="7" spans="1:21" hidden="1">
      <c r="A7" s="1086"/>
      <c r="B7" s="1086"/>
      <c r="C7" s="1086"/>
      <c r="D7" s="1086"/>
      <c r="E7" s="1086"/>
      <c r="F7" s="1086"/>
      <c r="G7" s="1086"/>
      <c r="H7" s="1086"/>
      <c r="I7" s="1086"/>
      <c r="J7" s="1086"/>
      <c r="K7" s="1086"/>
      <c r="L7" s="1086"/>
      <c r="M7" s="1086"/>
      <c r="N7" s="1086"/>
      <c r="O7" s="1066"/>
      <c r="P7" s="1066"/>
      <c r="Q7" s="1066"/>
      <c r="R7" s="1066"/>
      <c r="S7" s="853" t="b">
        <v>1</v>
      </c>
      <c r="T7" s="853" t="b">
        <v>1</v>
      </c>
      <c r="U7" s="1015"/>
    </row>
    <row r="8" spans="1:21" hidden="1">
      <c r="A8" s="1086"/>
      <c r="B8" s="1086"/>
      <c r="C8" s="1086"/>
      <c r="D8" s="1086"/>
      <c r="E8" s="1086"/>
      <c r="F8" s="1086"/>
      <c r="G8" s="1086"/>
      <c r="H8" s="1086"/>
      <c r="I8" s="1086"/>
      <c r="J8" s="1086"/>
      <c r="K8" s="1086"/>
      <c r="L8" s="1086"/>
      <c r="M8" s="1086"/>
      <c r="N8" s="1086"/>
      <c r="O8" s="1086"/>
      <c r="P8" s="1086"/>
      <c r="Q8" s="1086"/>
      <c r="R8" s="1086"/>
      <c r="S8" s="1086"/>
      <c r="T8" s="1086"/>
      <c r="U8" s="1086"/>
    </row>
    <row r="9" spans="1:21" hidden="1">
      <c r="A9" s="1086"/>
      <c r="B9" s="1086"/>
      <c r="C9" s="1086"/>
      <c r="D9" s="1086"/>
      <c r="E9" s="1086"/>
      <c r="F9" s="1086"/>
      <c r="G9" s="1086"/>
      <c r="H9" s="1086"/>
      <c r="I9" s="1086"/>
      <c r="J9" s="1086"/>
      <c r="K9" s="1086"/>
      <c r="L9" s="1086"/>
      <c r="M9" s="1086"/>
      <c r="N9" s="1086"/>
      <c r="O9" s="1086"/>
      <c r="P9" s="1086"/>
      <c r="Q9" s="1086"/>
      <c r="R9" s="1086"/>
      <c r="S9" s="1086"/>
      <c r="T9" s="1086"/>
      <c r="U9" s="1086"/>
    </row>
    <row r="10" spans="1:21" hidden="1">
      <c r="A10" s="1086"/>
      <c r="B10" s="1086"/>
      <c r="C10" s="1086"/>
      <c r="D10" s="1086"/>
      <c r="E10" s="1086"/>
      <c r="F10" s="1086"/>
      <c r="G10" s="1086"/>
      <c r="H10" s="1086"/>
      <c r="I10" s="1086"/>
      <c r="J10" s="1086"/>
      <c r="K10" s="1086"/>
      <c r="L10" s="1086"/>
      <c r="M10" s="1086"/>
      <c r="N10" s="1086"/>
      <c r="O10" s="1086"/>
      <c r="P10" s="1086"/>
      <c r="Q10" s="1086"/>
      <c r="R10" s="1086"/>
      <c r="S10" s="1086"/>
      <c r="T10" s="1086"/>
      <c r="U10" s="1086"/>
    </row>
    <row r="11" spans="1:21" ht="15" hidden="1" customHeight="1">
      <c r="A11" s="1086"/>
      <c r="B11" s="1086"/>
      <c r="C11" s="1086"/>
      <c r="D11" s="1086"/>
      <c r="E11" s="1086"/>
      <c r="F11" s="1086"/>
      <c r="G11" s="1086"/>
      <c r="H11" s="1086"/>
      <c r="I11" s="1086"/>
      <c r="J11" s="1086"/>
      <c r="K11" s="1086"/>
      <c r="L11" s="1086"/>
      <c r="M11" s="1067"/>
      <c r="N11" s="1086"/>
      <c r="O11" s="1086"/>
      <c r="P11" s="1086"/>
      <c r="Q11" s="1086"/>
      <c r="R11" s="1086"/>
      <c r="S11" s="1086"/>
      <c r="T11" s="1086"/>
      <c r="U11" s="1086"/>
    </row>
    <row r="12" spans="1:21" ht="20.100000000000001" customHeight="1">
      <c r="A12" s="1086"/>
      <c r="B12" s="1086"/>
      <c r="C12" s="1086"/>
      <c r="D12" s="1086"/>
      <c r="E12" s="1086"/>
      <c r="F12" s="1086"/>
      <c r="G12" s="1086"/>
      <c r="H12" s="1086"/>
      <c r="I12" s="1086"/>
      <c r="J12" s="1086"/>
      <c r="K12" s="1086"/>
      <c r="L12" s="1068" t="s">
        <v>1376</v>
      </c>
      <c r="M12" s="1087"/>
      <c r="N12" s="1087"/>
      <c r="O12" s="1087"/>
      <c r="P12" s="1087"/>
      <c r="Q12" s="1087"/>
      <c r="R12" s="1087"/>
      <c r="S12" s="1087"/>
      <c r="T12" s="1087"/>
      <c r="U12" s="1088"/>
    </row>
    <row r="13" spans="1:21">
      <c r="A13" s="1086"/>
      <c r="B13" s="1086"/>
      <c r="C13" s="1086"/>
      <c r="D13" s="1086"/>
      <c r="E13" s="1086"/>
      <c r="F13" s="1086"/>
      <c r="G13" s="1086"/>
      <c r="H13" s="1086"/>
      <c r="I13" s="1086"/>
      <c r="J13" s="1086"/>
      <c r="K13" s="1086"/>
      <c r="L13" s="1089"/>
      <c r="M13" s="1089"/>
      <c r="N13" s="1089"/>
      <c r="O13" s="1089"/>
      <c r="P13" s="1089"/>
      <c r="Q13" s="1089"/>
      <c r="R13" s="1089"/>
      <c r="S13" s="1089"/>
      <c r="T13" s="1089"/>
      <c r="U13" s="1089"/>
    </row>
    <row r="14" spans="1:21" ht="15" customHeight="1">
      <c r="A14" s="1086"/>
      <c r="B14" s="1086"/>
      <c r="C14" s="1086"/>
      <c r="D14" s="1086"/>
      <c r="E14" s="1086"/>
      <c r="F14" s="1086"/>
      <c r="G14" s="1086"/>
      <c r="H14" s="1086"/>
      <c r="I14" s="1086"/>
      <c r="J14" s="1086"/>
      <c r="K14" s="1086"/>
      <c r="L14" s="1082" t="s">
        <v>16</v>
      </c>
      <c r="M14" s="1082" t="s">
        <v>121</v>
      </c>
      <c r="N14" s="1082" t="s">
        <v>284</v>
      </c>
      <c r="O14" s="1041" t="s">
        <v>4295</v>
      </c>
      <c r="P14" s="1041" t="s">
        <v>4295</v>
      </c>
      <c r="Q14" s="1041" t="s">
        <v>4295</v>
      </c>
      <c r="R14" s="1041" t="s">
        <v>4296</v>
      </c>
      <c r="S14" s="908" t="s">
        <v>4297</v>
      </c>
      <c r="T14" s="908" t="s">
        <v>4297</v>
      </c>
      <c r="U14" s="1073" t="s">
        <v>322</v>
      </c>
    </row>
    <row r="15" spans="1:21" ht="45" customHeight="1">
      <c r="A15" s="1086"/>
      <c r="B15" s="1086"/>
      <c r="C15" s="1086"/>
      <c r="D15" s="1086"/>
      <c r="E15" s="1086"/>
      <c r="F15" s="1086"/>
      <c r="G15" s="1086"/>
      <c r="H15" s="1086"/>
      <c r="I15" s="1086"/>
      <c r="J15" s="1086"/>
      <c r="K15" s="1086"/>
      <c r="L15" s="1082"/>
      <c r="M15" s="1082"/>
      <c r="N15" s="1082"/>
      <c r="O15" s="1041" t="s">
        <v>285</v>
      </c>
      <c r="P15" s="1041" t="s">
        <v>323</v>
      </c>
      <c r="Q15" s="1041" t="s">
        <v>303</v>
      </c>
      <c r="R15" s="1041" t="s">
        <v>285</v>
      </c>
      <c r="S15" s="911" t="s">
        <v>286</v>
      </c>
      <c r="T15" s="911" t="s">
        <v>285</v>
      </c>
      <c r="U15" s="1073"/>
    </row>
    <row r="16" spans="1:21">
      <c r="A16" s="912" t="s">
        <v>18</v>
      </c>
      <c r="B16" s="1086" t="s">
        <v>1357</v>
      </c>
      <c r="C16" s="1086"/>
      <c r="D16" s="1086"/>
      <c r="E16" s="1086"/>
      <c r="F16" s="1086"/>
      <c r="G16" s="1086"/>
      <c r="H16" s="1086"/>
      <c r="I16" s="1086"/>
      <c r="J16" s="1086"/>
      <c r="K16" s="1086"/>
      <c r="L16" s="1045" t="s">
        <v>4290</v>
      </c>
      <c r="M16" s="1090"/>
      <c r="N16" s="1090"/>
      <c r="O16" s="1091">
        <v>0</v>
      </c>
      <c r="P16" s="1091">
        <v>0</v>
      </c>
      <c r="Q16" s="1091">
        <v>0</v>
      </c>
      <c r="R16" s="1091">
        <v>0</v>
      </c>
      <c r="S16" s="1091">
        <v>0</v>
      </c>
      <c r="T16" s="1091">
        <v>0</v>
      </c>
      <c r="U16" s="1090"/>
    </row>
    <row r="17" spans="1:21" ht="22.5">
      <c r="A17" s="1046" t="s">
        <v>18</v>
      </c>
      <c r="B17" s="1086"/>
      <c r="C17" s="1086"/>
      <c r="D17" s="1086"/>
      <c r="E17" s="1086"/>
      <c r="F17" s="1086"/>
      <c r="G17" s="1086"/>
      <c r="H17" s="1086"/>
      <c r="I17" s="1086"/>
      <c r="J17" s="1086"/>
      <c r="K17" s="1086"/>
      <c r="L17" s="1092" t="s">
        <v>18</v>
      </c>
      <c r="M17" s="1093" t="s">
        <v>1358</v>
      </c>
      <c r="N17" s="1094" t="s">
        <v>369</v>
      </c>
      <c r="O17" s="1095"/>
      <c r="P17" s="1081"/>
      <c r="Q17" s="1081"/>
      <c r="R17" s="1081"/>
      <c r="S17" s="1081"/>
      <c r="T17" s="1081"/>
      <c r="U17" s="1096"/>
    </row>
    <row r="18" spans="1:21" ht="22.5">
      <c r="A18" s="1046" t="s">
        <v>18</v>
      </c>
      <c r="B18" s="1086"/>
      <c r="C18" s="1086"/>
      <c r="D18" s="1086"/>
      <c r="E18" s="1086"/>
      <c r="F18" s="1086"/>
      <c r="G18" s="1086"/>
      <c r="H18" s="1086"/>
      <c r="I18" s="1086"/>
      <c r="J18" s="1086"/>
      <c r="K18" s="1086"/>
      <c r="L18" s="1092" t="s">
        <v>102</v>
      </c>
      <c r="M18" s="1093" t="s">
        <v>1359</v>
      </c>
      <c r="N18" s="1094" t="s">
        <v>369</v>
      </c>
      <c r="O18" s="1095"/>
      <c r="P18" s="1081"/>
      <c r="Q18" s="1081"/>
      <c r="R18" s="1081"/>
      <c r="S18" s="1081"/>
      <c r="T18" s="1081"/>
      <c r="U18" s="1096"/>
    </row>
    <row r="19" spans="1:21" ht="22.5">
      <c r="A19" s="1046" t="s">
        <v>18</v>
      </c>
      <c r="B19" s="1086"/>
      <c r="C19" s="1086"/>
      <c r="D19" s="1086"/>
      <c r="E19" s="1086"/>
      <c r="F19" s="1086"/>
      <c r="G19" s="1086"/>
      <c r="H19" s="1086"/>
      <c r="I19" s="1086"/>
      <c r="J19" s="1086"/>
      <c r="K19" s="1086"/>
      <c r="L19" s="1092" t="s">
        <v>103</v>
      </c>
      <c r="M19" s="1093" t="s">
        <v>1360</v>
      </c>
      <c r="N19" s="1094" t="s">
        <v>369</v>
      </c>
      <c r="O19" s="1095"/>
      <c r="P19" s="1081"/>
      <c r="Q19" s="1081"/>
      <c r="R19" s="1081"/>
      <c r="S19" s="1081"/>
      <c r="T19" s="1081"/>
      <c r="U19" s="1096"/>
    </row>
    <row r="20" spans="1:21" ht="33.75">
      <c r="A20" s="1046" t="s">
        <v>18</v>
      </c>
      <c r="B20" s="1086"/>
      <c r="C20" s="1086"/>
      <c r="D20" s="1086"/>
      <c r="E20" s="1086"/>
      <c r="F20" s="1086"/>
      <c r="G20" s="1086"/>
      <c r="H20" s="1086"/>
      <c r="I20" s="1086"/>
      <c r="J20" s="1086"/>
      <c r="K20" s="1086"/>
      <c r="L20" s="1097">
        <v>4</v>
      </c>
      <c r="M20" s="1093" t="s">
        <v>1361</v>
      </c>
      <c r="N20" s="1094" t="s">
        <v>369</v>
      </c>
      <c r="O20" s="1098">
        <v>0</v>
      </c>
      <c r="P20" s="1098">
        <v>0</v>
      </c>
      <c r="Q20" s="1098">
        <v>0</v>
      </c>
      <c r="R20" s="1098">
        <v>0</v>
      </c>
      <c r="S20" s="1098">
        <v>0</v>
      </c>
      <c r="T20" s="1098">
        <v>0</v>
      </c>
      <c r="U20" s="1096"/>
    </row>
    <row r="21" spans="1:21" ht="33.75">
      <c r="A21" s="1046" t="s">
        <v>18</v>
      </c>
      <c r="B21" s="1086"/>
      <c r="C21" s="1086"/>
      <c r="D21" s="1086"/>
      <c r="E21" s="1086"/>
      <c r="F21" s="1086"/>
      <c r="G21" s="1086"/>
      <c r="H21" s="1086"/>
      <c r="I21" s="1086"/>
      <c r="J21" s="1086"/>
      <c r="K21" s="1086"/>
      <c r="L21" s="1092" t="s">
        <v>120</v>
      </c>
      <c r="M21" s="1093" t="s">
        <v>1362</v>
      </c>
      <c r="N21" s="1094" t="s">
        <v>369</v>
      </c>
      <c r="O21" s="1095"/>
      <c r="P21" s="1095"/>
      <c r="Q21" s="1095"/>
      <c r="R21" s="1095"/>
      <c r="S21" s="1095"/>
      <c r="T21" s="1095"/>
      <c r="U21" s="1096"/>
    </row>
    <row r="22" spans="1:21" ht="22.5">
      <c r="A22" s="1046" t="s">
        <v>18</v>
      </c>
      <c r="B22" s="1086"/>
      <c r="C22" s="1086"/>
      <c r="D22" s="1086"/>
      <c r="E22" s="1086"/>
      <c r="F22" s="1086"/>
      <c r="G22" s="1086"/>
      <c r="H22" s="1086"/>
      <c r="I22" s="1086"/>
      <c r="J22" s="1086"/>
      <c r="K22" s="1086"/>
      <c r="L22" s="1092" t="s">
        <v>124</v>
      </c>
      <c r="M22" s="1093" t="s">
        <v>1363</v>
      </c>
      <c r="N22" s="1094" t="s">
        <v>369</v>
      </c>
      <c r="O22" s="1095"/>
      <c r="P22" s="1095"/>
      <c r="Q22" s="1095"/>
      <c r="R22" s="1095"/>
      <c r="S22" s="1095"/>
      <c r="T22" s="1095"/>
      <c r="U22" s="1096"/>
    </row>
    <row r="23" spans="1:21" ht="45">
      <c r="A23" s="1046" t="s">
        <v>18</v>
      </c>
      <c r="B23" s="1086"/>
      <c r="C23" s="1086"/>
      <c r="D23" s="1086"/>
      <c r="E23" s="1086"/>
      <c r="F23" s="1086"/>
      <c r="G23" s="1086"/>
      <c r="H23" s="1086"/>
      <c r="I23" s="1086"/>
      <c r="J23" s="1086"/>
      <c r="K23" s="1086"/>
      <c r="L23" s="1092" t="s">
        <v>125</v>
      </c>
      <c r="M23" s="1093" t="s">
        <v>1364</v>
      </c>
      <c r="N23" s="1094" t="s">
        <v>369</v>
      </c>
      <c r="O23" s="1095"/>
      <c r="P23" s="1095"/>
      <c r="Q23" s="1095"/>
      <c r="R23" s="1095"/>
      <c r="S23" s="1095"/>
      <c r="T23" s="1095"/>
      <c r="U23" s="1096"/>
    </row>
    <row r="24" spans="1:21" ht="45">
      <c r="A24" s="1046" t="s">
        <v>18</v>
      </c>
      <c r="B24" s="1086"/>
      <c r="C24" s="1086"/>
      <c r="D24" s="1086"/>
      <c r="E24" s="1086"/>
      <c r="F24" s="1086"/>
      <c r="G24" s="1086"/>
      <c r="H24" s="1086"/>
      <c r="I24" s="1086"/>
      <c r="J24" s="1086"/>
      <c r="K24" s="1086"/>
      <c r="L24" s="1092" t="s">
        <v>126</v>
      </c>
      <c r="M24" s="1093" t="s">
        <v>1365</v>
      </c>
      <c r="N24" s="1094" t="s">
        <v>369</v>
      </c>
      <c r="O24" s="1095"/>
      <c r="P24" s="1095"/>
      <c r="Q24" s="1095"/>
      <c r="R24" s="1095"/>
      <c r="S24" s="1095"/>
      <c r="T24" s="1095"/>
      <c r="U24" s="1096"/>
    </row>
    <row r="25" spans="1:21">
      <c r="A25" s="1046" t="s">
        <v>18</v>
      </c>
      <c r="B25" s="1086"/>
      <c r="C25" s="1086"/>
      <c r="D25" s="1086"/>
      <c r="E25" s="1086"/>
      <c r="F25" s="1086"/>
      <c r="G25" s="1086"/>
      <c r="H25" s="1086"/>
      <c r="I25" s="1086"/>
      <c r="J25" s="1086"/>
      <c r="K25" s="1086"/>
      <c r="L25" s="1097">
        <v>9</v>
      </c>
      <c r="M25" s="1093" t="s">
        <v>1366</v>
      </c>
      <c r="N25" s="1094" t="s">
        <v>369</v>
      </c>
      <c r="O25" s="1099">
        <v>0</v>
      </c>
      <c r="P25" s="1099">
        <v>0</v>
      </c>
      <c r="Q25" s="1099">
        <v>0</v>
      </c>
      <c r="R25" s="1099">
        <v>0</v>
      </c>
      <c r="S25" s="1099">
        <v>0</v>
      </c>
      <c r="T25" s="1099">
        <v>0</v>
      </c>
      <c r="U25" s="1096"/>
    </row>
    <row r="26" spans="1:21">
      <c r="A26" s="1046" t="s">
        <v>18</v>
      </c>
      <c r="B26" s="1086"/>
      <c r="C26" s="1086"/>
      <c r="D26" s="1086"/>
      <c r="E26" s="1086"/>
      <c r="F26" s="1086"/>
      <c r="G26" s="1086"/>
      <c r="H26" s="1086"/>
      <c r="I26" s="1086"/>
      <c r="J26" s="1086"/>
      <c r="K26" s="1086"/>
      <c r="L26" s="1100" t="s">
        <v>1367</v>
      </c>
      <c r="M26" s="1101"/>
      <c r="N26" s="1094"/>
      <c r="O26" s="1102"/>
      <c r="P26" s="1102"/>
      <c r="Q26" s="1102"/>
      <c r="R26" s="1102"/>
      <c r="S26" s="1102"/>
      <c r="T26" s="1102"/>
      <c r="U26" s="1103"/>
    </row>
    <row r="27" spans="1:21">
      <c r="A27" s="912" t="s">
        <v>102</v>
      </c>
      <c r="B27" s="1086" t="s">
        <v>1357</v>
      </c>
      <c r="C27" s="1086"/>
      <c r="D27" s="1086"/>
      <c r="E27" s="1086"/>
      <c r="F27" s="1086"/>
      <c r="G27" s="1086"/>
      <c r="H27" s="1086"/>
      <c r="I27" s="1086"/>
      <c r="J27" s="1086"/>
      <c r="K27" s="1086"/>
      <c r="L27" s="1045" t="s">
        <v>4294</v>
      </c>
      <c r="M27" s="1090"/>
      <c r="N27" s="1090"/>
      <c r="O27" s="1091">
        <v>0</v>
      </c>
      <c r="P27" s="1091">
        <v>0</v>
      </c>
      <c r="Q27" s="1091">
        <v>0</v>
      </c>
      <c r="R27" s="1091">
        <v>0</v>
      </c>
      <c r="S27" s="1091">
        <v>0</v>
      </c>
      <c r="T27" s="1091">
        <v>0</v>
      </c>
      <c r="U27" s="1090"/>
    </row>
    <row r="28" spans="1:21" ht="22.5">
      <c r="A28" s="1046" t="s">
        <v>102</v>
      </c>
      <c r="B28" s="1086"/>
      <c r="C28" s="1086"/>
      <c r="D28" s="1086"/>
      <c r="E28" s="1086"/>
      <c r="F28" s="1086"/>
      <c r="G28" s="1086"/>
      <c r="H28" s="1086"/>
      <c r="I28" s="1086"/>
      <c r="J28" s="1086"/>
      <c r="K28" s="1086"/>
      <c r="L28" s="1092" t="s">
        <v>18</v>
      </c>
      <c r="M28" s="1093" t="s">
        <v>1358</v>
      </c>
      <c r="N28" s="1094" t="s">
        <v>369</v>
      </c>
      <c r="O28" s="1095"/>
      <c r="P28" s="1081"/>
      <c r="Q28" s="1081"/>
      <c r="R28" s="1081"/>
      <c r="S28" s="1081"/>
      <c r="T28" s="1081"/>
      <c r="U28" s="1096"/>
    </row>
    <row r="29" spans="1:21" ht="22.5">
      <c r="A29" s="1046" t="s">
        <v>102</v>
      </c>
      <c r="B29" s="1086"/>
      <c r="C29" s="1086"/>
      <c r="D29" s="1086"/>
      <c r="E29" s="1086"/>
      <c r="F29" s="1086"/>
      <c r="G29" s="1086"/>
      <c r="H29" s="1086"/>
      <c r="I29" s="1086"/>
      <c r="J29" s="1086"/>
      <c r="K29" s="1086"/>
      <c r="L29" s="1092" t="s">
        <v>102</v>
      </c>
      <c r="M29" s="1093" t="s">
        <v>1359</v>
      </c>
      <c r="N29" s="1094" t="s">
        <v>369</v>
      </c>
      <c r="O29" s="1095"/>
      <c r="P29" s="1081"/>
      <c r="Q29" s="1081"/>
      <c r="R29" s="1081"/>
      <c r="S29" s="1081"/>
      <c r="T29" s="1081"/>
      <c r="U29" s="1096"/>
    </row>
    <row r="30" spans="1:21" ht="22.5">
      <c r="A30" s="1046" t="s">
        <v>102</v>
      </c>
      <c r="B30" s="1086"/>
      <c r="C30" s="1086"/>
      <c r="D30" s="1086"/>
      <c r="E30" s="1086"/>
      <c r="F30" s="1086"/>
      <c r="G30" s="1086"/>
      <c r="H30" s="1086"/>
      <c r="I30" s="1086"/>
      <c r="J30" s="1086"/>
      <c r="K30" s="1086"/>
      <c r="L30" s="1092" t="s">
        <v>103</v>
      </c>
      <c r="M30" s="1093" t="s">
        <v>1360</v>
      </c>
      <c r="N30" s="1094" t="s">
        <v>369</v>
      </c>
      <c r="O30" s="1095"/>
      <c r="P30" s="1081"/>
      <c r="Q30" s="1081"/>
      <c r="R30" s="1081"/>
      <c r="S30" s="1081"/>
      <c r="T30" s="1081"/>
      <c r="U30" s="1096"/>
    </row>
    <row r="31" spans="1:21" ht="33.75">
      <c r="A31" s="1046" t="s">
        <v>102</v>
      </c>
      <c r="B31" s="1086"/>
      <c r="C31" s="1086"/>
      <c r="D31" s="1086"/>
      <c r="E31" s="1086"/>
      <c r="F31" s="1086"/>
      <c r="G31" s="1086"/>
      <c r="H31" s="1086"/>
      <c r="I31" s="1086"/>
      <c r="J31" s="1086"/>
      <c r="K31" s="1086"/>
      <c r="L31" s="1097">
        <v>4</v>
      </c>
      <c r="M31" s="1093" t="s">
        <v>1361</v>
      </c>
      <c r="N31" s="1094" t="s">
        <v>369</v>
      </c>
      <c r="O31" s="1098">
        <v>0</v>
      </c>
      <c r="P31" s="1098">
        <v>0</v>
      </c>
      <c r="Q31" s="1098">
        <v>0</v>
      </c>
      <c r="R31" s="1098">
        <v>0</v>
      </c>
      <c r="S31" s="1098">
        <v>0</v>
      </c>
      <c r="T31" s="1098">
        <v>0</v>
      </c>
      <c r="U31" s="1096"/>
    </row>
    <row r="32" spans="1:21" ht="33.75">
      <c r="A32" s="1046" t="s">
        <v>102</v>
      </c>
      <c r="B32" s="1086"/>
      <c r="C32" s="1086"/>
      <c r="D32" s="1086"/>
      <c r="E32" s="1086"/>
      <c r="F32" s="1086"/>
      <c r="G32" s="1086"/>
      <c r="H32" s="1086"/>
      <c r="I32" s="1086"/>
      <c r="J32" s="1086"/>
      <c r="K32" s="1086"/>
      <c r="L32" s="1092" t="s">
        <v>120</v>
      </c>
      <c r="M32" s="1093" t="s">
        <v>1362</v>
      </c>
      <c r="N32" s="1094" t="s">
        <v>369</v>
      </c>
      <c r="O32" s="1095"/>
      <c r="P32" s="1095"/>
      <c r="Q32" s="1095"/>
      <c r="R32" s="1095"/>
      <c r="S32" s="1095"/>
      <c r="T32" s="1095"/>
      <c r="U32" s="1096"/>
    </row>
    <row r="33" spans="1:21" ht="22.5">
      <c r="A33" s="1046" t="s">
        <v>102</v>
      </c>
      <c r="B33" s="1086"/>
      <c r="C33" s="1086"/>
      <c r="D33" s="1086"/>
      <c r="E33" s="1086"/>
      <c r="F33" s="1086"/>
      <c r="G33" s="1086"/>
      <c r="H33" s="1086"/>
      <c r="I33" s="1086"/>
      <c r="J33" s="1086"/>
      <c r="K33" s="1086"/>
      <c r="L33" s="1092" t="s">
        <v>124</v>
      </c>
      <c r="M33" s="1093" t="s">
        <v>1363</v>
      </c>
      <c r="N33" s="1094" t="s">
        <v>369</v>
      </c>
      <c r="O33" s="1095"/>
      <c r="P33" s="1095"/>
      <c r="Q33" s="1095"/>
      <c r="R33" s="1095"/>
      <c r="S33" s="1095"/>
      <c r="T33" s="1095"/>
      <c r="U33" s="1096"/>
    </row>
    <row r="34" spans="1:21" ht="45">
      <c r="A34" s="1046" t="s">
        <v>102</v>
      </c>
      <c r="B34" s="1086"/>
      <c r="C34" s="1086"/>
      <c r="D34" s="1086"/>
      <c r="E34" s="1086"/>
      <c r="F34" s="1086"/>
      <c r="G34" s="1086"/>
      <c r="H34" s="1086"/>
      <c r="I34" s="1086"/>
      <c r="J34" s="1086"/>
      <c r="K34" s="1086"/>
      <c r="L34" s="1092" t="s">
        <v>125</v>
      </c>
      <c r="M34" s="1093" t="s">
        <v>1364</v>
      </c>
      <c r="N34" s="1094" t="s">
        <v>369</v>
      </c>
      <c r="O34" s="1095"/>
      <c r="P34" s="1095"/>
      <c r="Q34" s="1095"/>
      <c r="R34" s="1095"/>
      <c r="S34" s="1095"/>
      <c r="T34" s="1095"/>
      <c r="U34" s="1096"/>
    </row>
    <row r="35" spans="1:21" ht="45">
      <c r="A35" s="1046" t="s">
        <v>102</v>
      </c>
      <c r="B35" s="1086"/>
      <c r="C35" s="1086"/>
      <c r="D35" s="1086"/>
      <c r="E35" s="1086"/>
      <c r="F35" s="1086"/>
      <c r="G35" s="1086"/>
      <c r="H35" s="1086"/>
      <c r="I35" s="1086"/>
      <c r="J35" s="1086"/>
      <c r="K35" s="1086"/>
      <c r="L35" s="1092" t="s">
        <v>126</v>
      </c>
      <c r="M35" s="1093" t="s">
        <v>1365</v>
      </c>
      <c r="N35" s="1094" t="s">
        <v>369</v>
      </c>
      <c r="O35" s="1095"/>
      <c r="P35" s="1095"/>
      <c r="Q35" s="1095"/>
      <c r="R35" s="1095"/>
      <c r="S35" s="1095"/>
      <c r="T35" s="1095"/>
      <c r="U35" s="1096"/>
    </row>
    <row r="36" spans="1:21">
      <c r="A36" s="1046" t="s">
        <v>102</v>
      </c>
      <c r="B36" s="1086"/>
      <c r="C36" s="1086"/>
      <c r="D36" s="1086"/>
      <c r="E36" s="1086"/>
      <c r="F36" s="1086"/>
      <c r="G36" s="1086"/>
      <c r="H36" s="1086"/>
      <c r="I36" s="1086"/>
      <c r="J36" s="1086"/>
      <c r="K36" s="1086"/>
      <c r="L36" s="1097">
        <v>9</v>
      </c>
      <c r="M36" s="1093" t="s">
        <v>1366</v>
      </c>
      <c r="N36" s="1094" t="s">
        <v>369</v>
      </c>
      <c r="O36" s="1099">
        <v>0</v>
      </c>
      <c r="P36" s="1099">
        <v>0</v>
      </c>
      <c r="Q36" s="1099">
        <v>0</v>
      </c>
      <c r="R36" s="1099">
        <v>0</v>
      </c>
      <c r="S36" s="1099">
        <v>0</v>
      </c>
      <c r="T36" s="1099">
        <v>0</v>
      </c>
      <c r="U36" s="1096"/>
    </row>
    <row r="37" spans="1:21">
      <c r="A37" s="1046" t="s">
        <v>102</v>
      </c>
      <c r="B37" s="1086"/>
      <c r="C37" s="1086"/>
      <c r="D37" s="1086"/>
      <c r="E37" s="1086"/>
      <c r="F37" s="1086"/>
      <c r="G37" s="1086"/>
      <c r="H37" s="1086"/>
      <c r="I37" s="1086"/>
      <c r="J37" s="1086"/>
      <c r="K37" s="1086"/>
      <c r="L37" s="1100" t="s">
        <v>1367</v>
      </c>
      <c r="M37" s="1101"/>
      <c r="N37" s="1094"/>
      <c r="O37" s="1102"/>
      <c r="P37" s="1102"/>
      <c r="Q37" s="1102"/>
      <c r="R37" s="1102"/>
      <c r="S37" s="1102"/>
      <c r="T37" s="1102"/>
      <c r="U37" s="1103"/>
    </row>
    <row r="38" spans="1:21">
      <c r="A38" s="1086"/>
      <c r="B38" s="1086"/>
      <c r="C38" s="1086"/>
      <c r="D38" s="1086"/>
      <c r="E38" s="1086"/>
      <c r="F38" s="1086"/>
      <c r="G38" s="1086"/>
      <c r="H38" s="1086"/>
      <c r="I38" s="1086"/>
      <c r="J38" s="1086"/>
      <c r="K38" s="1086"/>
      <c r="L38" s="1089"/>
      <c r="M38" s="1089"/>
      <c r="N38" s="1089"/>
      <c r="O38" s="1089"/>
      <c r="P38" s="1089"/>
      <c r="Q38" s="1089"/>
      <c r="R38" s="1089"/>
      <c r="S38" s="1089"/>
      <c r="T38" s="1089"/>
      <c r="U38" s="1089"/>
    </row>
    <row r="39" spans="1:21" s="531" customFormat="1" ht="15" customHeight="1">
      <c r="A39" s="1066"/>
      <c r="B39" s="1066"/>
      <c r="C39" s="1066"/>
      <c r="D39" s="1066"/>
      <c r="E39" s="1066"/>
      <c r="F39" s="1066"/>
      <c r="G39" s="1066"/>
      <c r="H39" s="1066"/>
      <c r="I39" s="1066"/>
      <c r="J39" s="1066"/>
      <c r="K39" s="1066"/>
      <c r="L39" s="1082" t="s">
        <v>1469</v>
      </c>
      <c r="M39" s="1082"/>
      <c r="N39" s="1082"/>
      <c r="O39" s="1082"/>
      <c r="P39" s="1082"/>
      <c r="Q39" s="1082"/>
      <c r="R39" s="1082"/>
      <c r="S39" s="1083"/>
      <c r="T39" s="1083"/>
      <c r="U39" s="1083"/>
    </row>
    <row r="40" spans="1:21" s="531" customFormat="1" ht="15" customHeight="1">
      <c r="A40" s="1066"/>
      <c r="B40" s="1066"/>
      <c r="C40" s="1066"/>
      <c r="D40" s="1066"/>
      <c r="E40" s="1066"/>
      <c r="F40" s="1066"/>
      <c r="G40" s="1066"/>
      <c r="H40" s="1066"/>
      <c r="I40" s="1066"/>
      <c r="J40" s="1066"/>
      <c r="K40" s="779"/>
      <c r="L40" s="1084"/>
      <c r="M40" s="1084"/>
      <c r="N40" s="1084"/>
      <c r="O40" s="1084"/>
      <c r="P40" s="1084"/>
      <c r="Q40" s="1084"/>
      <c r="R40" s="1084"/>
      <c r="S40" s="1085"/>
      <c r="T40" s="1085"/>
      <c r="U40" s="1085"/>
    </row>
  </sheetData>
  <sheetProtection formatColumns="0" formatRows="0" autoFilter="0"/>
  <mergeCells count="6">
    <mergeCell ref="L39:U39"/>
    <mergeCell ref="L40:U40"/>
    <mergeCell ref="L14:L15"/>
    <mergeCell ref="M14:M15"/>
    <mergeCell ref="N14:N15"/>
    <mergeCell ref="U14:U15"/>
  </mergeCells>
  <dataValidations count="3">
    <dataValidation allowBlank="1" showInputMessage="1" showErrorMessage="1" sqref="S38:U40 S26:T26 S37:T37"/>
    <dataValidation type="textLength" operator="lessThanOrEqual" allowBlank="1" showInputMessage="1" showErrorMessage="1" errorTitle="Ошибка" error="Допускается ввод не более 900 символов!" sqref="U17:U25 U28:U36">
      <formula1>900</formula1>
    </dataValidation>
    <dataValidation type="decimal" allowBlank="1" showErrorMessage="1" errorTitle="Ошибка" error="Допускается ввод только неотрицательных чисел!" sqref="O17:T24 O28:T35">
      <formula1>0</formula1>
      <formula2>9.99999999999999E+23</formula2>
    </dataValidation>
  </dataValidations>
  <pageMargins left="0.7" right="0.7" top="0.75" bottom="0.47222222222222221" header="0.3" footer="0.3"/>
  <pageSetup paperSize="9" fitToWidth="0" orientation="landscape" r:id="rId1"/>
  <headerFooter>
    <oddFooter>&amp;C&amp;A
&amp;P из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002060"/>
    <outlinePr summaryBelow="0" summaryRight="0"/>
    <pageSetUpPr fitToPage="1"/>
  </sheetPr>
  <dimension ref="A1:AM44"/>
  <sheetViews>
    <sheetView showGridLines="0" view="pageBreakPreview" topLeftCell="A11" zoomScale="60" zoomScaleNormal="100" workbookViewId="0">
      <pane xSplit="14" ySplit="5" topLeftCell="Q16" activePane="bottomRight" state="frozen"/>
      <selection activeCell="M11" sqref="M11"/>
      <selection pane="topRight" activeCell="M11" sqref="M11"/>
      <selection pane="bottomLeft" activeCell="M11" sqref="M11"/>
      <selection pane="bottomRight" activeCell="AC24" sqref="AC24"/>
    </sheetView>
  </sheetViews>
  <sheetFormatPr defaultColWidth="9.140625" defaultRowHeight="11.25"/>
  <cols>
    <col min="1" max="10" width="3.85546875" style="96" hidden="1" customWidth="1"/>
    <col min="11" max="11" width="3.7109375" style="96" hidden="1" customWidth="1"/>
    <col min="12" max="12" width="6.7109375" style="96" customWidth="1"/>
    <col min="13" max="13" width="35.7109375" style="96" customWidth="1"/>
    <col min="14" max="14" width="12.7109375" style="96" customWidth="1"/>
    <col min="15" max="23" width="13.28515625" style="96" customWidth="1"/>
    <col min="24" max="28" width="13.28515625" style="96" hidden="1" customWidth="1"/>
    <col min="29" max="33" width="13.28515625" style="96" customWidth="1"/>
    <col min="34" max="38" width="13.28515625" style="96" hidden="1" customWidth="1"/>
    <col min="39" max="39" width="42.42578125" style="96" customWidth="1"/>
    <col min="40" max="16384" width="9.140625" style="96"/>
  </cols>
  <sheetData>
    <row r="1" spans="1:39" hidden="1">
      <c r="A1" s="1002"/>
      <c r="B1" s="1002"/>
      <c r="C1" s="1002"/>
      <c r="D1" s="1002"/>
      <c r="E1" s="1002"/>
      <c r="F1" s="1002"/>
      <c r="G1" s="1002"/>
      <c r="H1" s="1002"/>
      <c r="I1" s="1002"/>
      <c r="J1" s="1002"/>
      <c r="K1" s="1002"/>
      <c r="L1" s="1002"/>
      <c r="M1" s="1002"/>
      <c r="N1" s="1002"/>
      <c r="O1" s="1002"/>
      <c r="P1" s="1002"/>
      <c r="Q1" s="1002"/>
      <c r="R1" s="1002"/>
      <c r="S1" s="901">
        <v>2024</v>
      </c>
      <c r="T1" s="901">
        <v>2025</v>
      </c>
      <c r="U1" s="901">
        <v>2026</v>
      </c>
      <c r="V1" s="901">
        <v>2027</v>
      </c>
      <c r="W1" s="901">
        <v>2028</v>
      </c>
      <c r="X1" s="901">
        <v>2029</v>
      </c>
      <c r="Y1" s="901">
        <v>2030</v>
      </c>
      <c r="Z1" s="901">
        <v>2031</v>
      </c>
      <c r="AA1" s="901">
        <v>2032</v>
      </c>
      <c r="AB1" s="901">
        <v>2033</v>
      </c>
      <c r="AC1" s="901">
        <v>2024</v>
      </c>
      <c r="AD1" s="901">
        <v>2025</v>
      </c>
      <c r="AE1" s="901">
        <v>2026</v>
      </c>
      <c r="AF1" s="901">
        <v>2027</v>
      </c>
      <c r="AG1" s="901">
        <v>2028</v>
      </c>
      <c r="AH1" s="901">
        <v>2029</v>
      </c>
      <c r="AI1" s="901">
        <v>2030</v>
      </c>
      <c r="AJ1" s="901">
        <v>2031</v>
      </c>
      <c r="AK1" s="901">
        <v>2032</v>
      </c>
      <c r="AL1" s="901">
        <v>2033</v>
      </c>
      <c r="AM1" s="1002"/>
    </row>
    <row r="2" spans="1:39" hidden="1">
      <c r="A2" s="1002"/>
      <c r="B2" s="1002"/>
      <c r="C2" s="1002"/>
      <c r="D2" s="1002"/>
      <c r="E2" s="1002"/>
      <c r="F2" s="1002"/>
      <c r="G2" s="1002"/>
      <c r="H2" s="1002"/>
      <c r="I2" s="1002"/>
      <c r="J2" s="1002"/>
      <c r="K2" s="1002"/>
      <c r="L2" s="1002"/>
      <c r="M2" s="1002"/>
      <c r="N2" s="1002"/>
      <c r="O2" s="1002"/>
      <c r="P2" s="1002"/>
      <c r="Q2" s="1002"/>
      <c r="R2" s="1002"/>
      <c r="S2" s="901"/>
      <c r="T2" s="901"/>
      <c r="U2" s="901"/>
      <c r="V2" s="901"/>
      <c r="W2" s="901"/>
      <c r="X2" s="901"/>
      <c r="Y2" s="901"/>
      <c r="Z2" s="901"/>
      <c r="AA2" s="901"/>
      <c r="AB2" s="901"/>
      <c r="AC2" s="901"/>
      <c r="AD2" s="901"/>
      <c r="AE2" s="901"/>
      <c r="AF2" s="901"/>
      <c r="AG2" s="901"/>
      <c r="AH2" s="901"/>
      <c r="AI2" s="901"/>
      <c r="AJ2" s="901"/>
      <c r="AK2" s="901"/>
      <c r="AL2" s="901"/>
      <c r="AM2" s="1002"/>
    </row>
    <row r="3" spans="1:39" hidden="1">
      <c r="A3" s="1002"/>
      <c r="B3" s="1002"/>
      <c r="C3" s="1002"/>
      <c r="D3" s="1002"/>
      <c r="E3" s="1002"/>
      <c r="F3" s="1002"/>
      <c r="G3" s="1002"/>
      <c r="H3" s="1002"/>
      <c r="I3" s="1002"/>
      <c r="J3" s="1002"/>
      <c r="K3" s="1002"/>
      <c r="L3" s="1002"/>
      <c r="M3" s="1002"/>
      <c r="N3" s="1002"/>
      <c r="O3" s="1002"/>
      <c r="P3" s="1002"/>
      <c r="Q3" s="1002"/>
      <c r="R3" s="1002"/>
      <c r="S3" s="901"/>
      <c r="T3" s="901"/>
      <c r="U3" s="901"/>
      <c r="V3" s="901"/>
      <c r="W3" s="901"/>
      <c r="X3" s="901"/>
      <c r="Y3" s="901"/>
      <c r="Z3" s="901"/>
      <c r="AA3" s="901"/>
      <c r="AB3" s="901"/>
      <c r="AC3" s="901"/>
      <c r="AD3" s="901"/>
      <c r="AE3" s="901"/>
      <c r="AF3" s="901"/>
      <c r="AG3" s="901"/>
      <c r="AH3" s="901"/>
      <c r="AI3" s="901"/>
      <c r="AJ3" s="901"/>
      <c r="AK3" s="901"/>
      <c r="AL3" s="901"/>
      <c r="AM3" s="1002"/>
    </row>
    <row r="4" spans="1:39" hidden="1">
      <c r="A4" s="1002"/>
      <c r="B4" s="1002"/>
      <c r="C4" s="1002"/>
      <c r="D4" s="1002"/>
      <c r="E4" s="1002"/>
      <c r="F4" s="1002"/>
      <c r="G4" s="1002"/>
      <c r="H4" s="1002"/>
      <c r="I4" s="1002"/>
      <c r="J4" s="1002"/>
      <c r="K4" s="1002"/>
      <c r="L4" s="1002"/>
      <c r="M4" s="1002"/>
      <c r="N4" s="1002"/>
      <c r="O4" s="1002"/>
      <c r="P4" s="1002"/>
      <c r="Q4" s="1002"/>
      <c r="R4" s="1002"/>
      <c r="S4" s="901"/>
      <c r="T4" s="901"/>
      <c r="U4" s="901"/>
      <c r="V4" s="901"/>
      <c r="W4" s="901"/>
      <c r="X4" s="901"/>
      <c r="Y4" s="901"/>
      <c r="Z4" s="901"/>
      <c r="AA4" s="901"/>
      <c r="AB4" s="901"/>
      <c r="AC4" s="901"/>
      <c r="AD4" s="901"/>
      <c r="AE4" s="901"/>
      <c r="AF4" s="901"/>
      <c r="AG4" s="901"/>
      <c r="AH4" s="901"/>
      <c r="AI4" s="901"/>
      <c r="AJ4" s="901"/>
      <c r="AK4" s="901"/>
      <c r="AL4" s="901"/>
      <c r="AM4" s="1002"/>
    </row>
    <row r="5" spans="1:39" hidden="1">
      <c r="A5" s="1002"/>
      <c r="B5" s="1002"/>
      <c r="C5" s="1002"/>
      <c r="D5" s="1002"/>
      <c r="E5" s="1002"/>
      <c r="F5" s="1002"/>
      <c r="G5" s="1002"/>
      <c r="H5" s="1002"/>
      <c r="I5" s="1002"/>
      <c r="J5" s="1002"/>
      <c r="K5" s="1002"/>
      <c r="L5" s="1002"/>
      <c r="M5" s="1002"/>
      <c r="N5" s="1002"/>
      <c r="O5" s="1002"/>
      <c r="P5" s="1002"/>
      <c r="Q5" s="1002"/>
      <c r="R5" s="1002"/>
      <c r="S5" s="901"/>
      <c r="T5" s="901"/>
      <c r="U5" s="901"/>
      <c r="V5" s="901"/>
      <c r="W5" s="901"/>
      <c r="X5" s="901"/>
      <c r="Y5" s="901"/>
      <c r="Z5" s="901"/>
      <c r="AA5" s="901"/>
      <c r="AB5" s="901"/>
      <c r="AC5" s="901"/>
      <c r="AD5" s="901"/>
      <c r="AE5" s="901"/>
      <c r="AF5" s="901"/>
      <c r="AG5" s="901"/>
      <c r="AH5" s="901"/>
      <c r="AI5" s="901"/>
      <c r="AJ5" s="901"/>
      <c r="AK5" s="901"/>
      <c r="AL5" s="901"/>
      <c r="AM5" s="1002"/>
    </row>
    <row r="6" spans="1:39" hidden="1">
      <c r="A6" s="1002"/>
      <c r="B6" s="1002"/>
      <c r="C6" s="1002"/>
      <c r="D6" s="1002"/>
      <c r="E6" s="1002"/>
      <c r="F6" s="1002"/>
      <c r="G6" s="1002"/>
      <c r="H6" s="1002"/>
      <c r="I6" s="1002"/>
      <c r="J6" s="1002"/>
      <c r="K6" s="1002"/>
      <c r="L6" s="1002"/>
      <c r="M6" s="1002"/>
      <c r="N6" s="1002"/>
      <c r="O6" s="1002"/>
      <c r="P6" s="1002"/>
      <c r="Q6" s="1002"/>
      <c r="R6" s="1002"/>
      <c r="S6" s="901"/>
      <c r="T6" s="901"/>
      <c r="U6" s="901"/>
      <c r="V6" s="901"/>
      <c r="W6" s="901"/>
      <c r="X6" s="901"/>
      <c r="Y6" s="901"/>
      <c r="Z6" s="901"/>
      <c r="AA6" s="901"/>
      <c r="AB6" s="901"/>
      <c r="AC6" s="901"/>
      <c r="AD6" s="901"/>
      <c r="AE6" s="901"/>
      <c r="AF6" s="901"/>
      <c r="AG6" s="901"/>
      <c r="AH6" s="901"/>
      <c r="AI6" s="901"/>
      <c r="AJ6" s="901"/>
      <c r="AK6" s="901"/>
      <c r="AL6" s="901"/>
      <c r="AM6" s="1002"/>
    </row>
    <row r="7" spans="1:39" hidden="1">
      <c r="A7" s="1002"/>
      <c r="B7" s="1002"/>
      <c r="C7" s="1002"/>
      <c r="D7" s="1002"/>
      <c r="E7" s="1002"/>
      <c r="F7" s="1002"/>
      <c r="G7" s="1002"/>
      <c r="H7" s="1002"/>
      <c r="I7" s="1002"/>
      <c r="J7" s="1002"/>
      <c r="K7" s="1002"/>
      <c r="L7" s="1002"/>
      <c r="M7" s="1002"/>
      <c r="N7" s="1002"/>
      <c r="O7" s="1002"/>
      <c r="P7" s="1002"/>
      <c r="Q7" s="1002"/>
      <c r="R7" s="1002"/>
      <c r="S7" s="853" t="b">
        <v>1</v>
      </c>
      <c r="T7" s="853" t="b">
        <v>1</v>
      </c>
      <c r="U7" s="853" t="b">
        <v>1</v>
      </c>
      <c r="V7" s="853" t="b">
        <v>1</v>
      </c>
      <c r="W7" s="853" t="b">
        <v>1</v>
      </c>
      <c r="X7" s="853" t="b">
        <v>0</v>
      </c>
      <c r="Y7" s="853" t="b">
        <v>0</v>
      </c>
      <c r="Z7" s="853" t="b">
        <v>0</v>
      </c>
      <c r="AA7" s="853" t="b">
        <v>0</v>
      </c>
      <c r="AB7" s="853" t="b">
        <v>0</v>
      </c>
      <c r="AC7" s="853" t="b">
        <v>1</v>
      </c>
      <c r="AD7" s="853" t="b">
        <v>1</v>
      </c>
      <c r="AE7" s="853" t="b">
        <v>1</v>
      </c>
      <c r="AF7" s="853" t="b">
        <v>1</v>
      </c>
      <c r="AG7" s="853" t="b">
        <v>1</v>
      </c>
      <c r="AH7" s="853" t="b">
        <v>0</v>
      </c>
      <c r="AI7" s="853" t="b">
        <v>0</v>
      </c>
      <c r="AJ7" s="853" t="b">
        <v>0</v>
      </c>
      <c r="AK7" s="853" t="b">
        <v>0</v>
      </c>
      <c r="AL7" s="853" t="b">
        <v>0</v>
      </c>
      <c r="AM7" s="1002"/>
    </row>
    <row r="8" spans="1:39" hidden="1">
      <c r="A8" s="1002"/>
      <c r="B8" s="1002"/>
      <c r="C8" s="1002"/>
      <c r="D8" s="1002"/>
      <c r="E8" s="1002"/>
      <c r="F8" s="1002"/>
      <c r="G8" s="1002"/>
      <c r="H8" s="1002"/>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2"/>
      <c r="AM8" s="1002"/>
    </row>
    <row r="9" spans="1:39" hidden="1">
      <c r="A9" s="1002"/>
      <c r="B9" s="1002"/>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row>
    <row r="10" spans="1:39" hidden="1">
      <c r="A10" s="1002"/>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row>
    <row r="11" spans="1:39" ht="15" hidden="1" customHeight="1">
      <c r="A11" s="1002"/>
      <c r="B11" s="1002"/>
      <c r="C11" s="1002"/>
      <c r="D11" s="1002"/>
      <c r="E11" s="1002"/>
      <c r="F11" s="1002"/>
      <c r="G11" s="1002"/>
      <c r="H11" s="1002"/>
      <c r="I11" s="1002"/>
      <c r="J11" s="1002"/>
      <c r="K11" s="1002"/>
      <c r="L11" s="1002"/>
      <c r="M11" s="1004"/>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row>
    <row r="12" spans="1:39" ht="20.100000000000001" customHeight="1">
      <c r="A12" s="1002"/>
      <c r="B12" s="1002"/>
      <c r="C12" s="1002"/>
      <c r="D12" s="1002"/>
      <c r="E12" s="1002"/>
      <c r="F12" s="1002"/>
      <c r="G12" s="1002"/>
      <c r="H12" s="1002"/>
      <c r="I12" s="1002"/>
      <c r="J12" s="1002"/>
      <c r="K12" s="1002"/>
      <c r="L12" s="478" t="s">
        <v>1377</v>
      </c>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50"/>
    </row>
    <row r="13" spans="1:39">
      <c r="A13" s="1002"/>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2"/>
      <c r="AL13" s="1002"/>
      <c r="AM13" s="1002"/>
    </row>
    <row r="14" spans="1:39" s="82" customFormat="1" ht="15" customHeight="1">
      <c r="A14" s="894"/>
      <c r="B14" s="894"/>
      <c r="C14" s="894"/>
      <c r="D14" s="894"/>
      <c r="E14" s="894"/>
      <c r="F14" s="894"/>
      <c r="G14" s="894"/>
      <c r="H14" s="894"/>
      <c r="I14" s="894"/>
      <c r="J14" s="894"/>
      <c r="K14" s="894"/>
      <c r="L14" s="935" t="s">
        <v>16</v>
      </c>
      <c r="M14" s="935" t="s">
        <v>121</v>
      </c>
      <c r="N14" s="935" t="s">
        <v>284</v>
      </c>
      <c r="O14" s="906" t="s">
        <v>4295</v>
      </c>
      <c r="P14" s="906" t="s">
        <v>4295</v>
      </c>
      <c r="Q14" s="906" t="s">
        <v>4295</v>
      </c>
      <c r="R14" s="907" t="s">
        <v>4296</v>
      </c>
      <c r="S14" s="908" t="s">
        <v>4297</v>
      </c>
      <c r="T14" s="908" t="s">
        <v>4326</v>
      </c>
      <c r="U14" s="908" t="s">
        <v>4327</v>
      </c>
      <c r="V14" s="908" t="s">
        <v>4328</v>
      </c>
      <c r="W14" s="908" t="s">
        <v>4329</v>
      </c>
      <c r="X14" s="908" t="s">
        <v>4330</v>
      </c>
      <c r="Y14" s="908" t="s">
        <v>4331</v>
      </c>
      <c r="Z14" s="908" t="s">
        <v>4332</v>
      </c>
      <c r="AA14" s="908" t="s">
        <v>4333</v>
      </c>
      <c r="AB14" s="908" t="s">
        <v>4334</v>
      </c>
      <c r="AC14" s="908" t="s">
        <v>4297</v>
      </c>
      <c r="AD14" s="908" t="s">
        <v>4326</v>
      </c>
      <c r="AE14" s="908" t="s">
        <v>4327</v>
      </c>
      <c r="AF14" s="908" t="s">
        <v>4328</v>
      </c>
      <c r="AG14" s="908" t="s">
        <v>4329</v>
      </c>
      <c r="AH14" s="908" t="s">
        <v>4330</v>
      </c>
      <c r="AI14" s="908" t="s">
        <v>4331</v>
      </c>
      <c r="AJ14" s="908" t="s">
        <v>4332</v>
      </c>
      <c r="AK14" s="908" t="s">
        <v>4333</v>
      </c>
      <c r="AL14" s="908" t="s">
        <v>4334</v>
      </c>
      <c r="AM14" s="904" t="s">
        <v>322</v>
      </c>
    </row>
    <row r="15" spans="1:39" s="82" customFormat="1" ht="50.1" customHeight="1">
      <c r="A15" s="894"/>
      <c r="B15" s="894"/>
      <c r="C15" s="894"/>
      <c r="D15" s="894"/>
      <c r="E15" s="894"/>
      <c r="F15" s="894"/>
      <c r="G15" s="894"/>
      <c r="H15" s="894"/>
      <c r="I15" s="894"/>
      <c r="J15" s="894"/>
      <c r="K15" s="894"/>
      <c r="L15" s="935"/>
      <c r="M15" s="935"/>
      <c r="N15" s="935"/>
      <c r="O15" s="908" t="s">
        <v>285</v>
      </c>
      <c r="P15" s="908" t="s">
        <v>323</v>
      </c>
      <c r="Q15" s="908" t="s">
        <v>303</v>
      </c>
      <c r="R15" s="908" t="s">
        <v>285</v>
      </c>
      <c r="S15" s="911" t="s">
        <v>286</v>
      </c>
      <c r="T15" s="911" t="s">
        <v>286</v>
      </c>
      <c r="U15" s="911" t="s">
        <v>286</v>
      </c>
      <c r="V15" s="911" t="s">
        <v>286</v>
      </c>
      <c r="W15" s="911" t="s">
        <v>286</v>
      </c>
      <c r="X15" s="911" t="s">
        <v>286</v>
      </c>
      <c r="Y15" s="911" t="s">
        <v>286</v>
      </c>
      <c r="Z15" s="911" t="s">
        <v>286</v>
      </c>
      <c r="AA15" s="911" t="s">
        <v>286</v>
      </c>
      <c r="AB15" s="911" t="s">
        <v>286</v>
      </c>
      <c r="AC15" s="911" t="s">
        <v>285</v>
      </c>
      <c r="AD15" s="911" t="s">
        <v>285</v>
      </c>
      <c r="AE15" s="911" t="s">
        <v>285</v>
      </c>
      <c r="AF15" s="911" t="s">
        <v>285</v>
      </c>
      <c r="AG15" s="911" t="s">
        <v>285</v>
      </c>
      <c r="AH15" s="911" t="s">
        <v>285</v>
      </c>
      <c r="AI15" s="911" t="s">
        <v>285</v>
      </c>
      <c r="AJ15" s="911" t="s">
        <v>285</v>
      </c>
      <c r="AK15" s="911" t="s">
        <v>285</v>
      </c>
      <c r="AL15" s="911" t="s">
        <v>285</v>
      </c>
      <c r="AM15" s="904"/>
    </row>
    <row r="16" spans="1:39" s="82" customFormat="1">
      <c r="A16" s="912" t="s">
        <v>18</v>
      </c>
      <c r="B16" s="894"/>
      <c r="C16" s="894"/>
      <c r="D16" s="894"/>
      <c r="E16" s="894"/>
      <c r="F16" s="894"/>
      <c r="G16" s="894"/>
      <c r="H16" s="894"/>
      <c r="I16" s="894"/>
      <c r="J16" s="894"/>
      <c r="K16" s="894"/>
      <c r="L16" s="990" t="s">
        <v>4290</v>
      </c>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row>
    <row r="17" spans="1:39" s="82" customFormat="1" ht="56.25">
      <c r="A17" s="963">
        <v>1</v>
      </c>
      <c r="B17" s="894"/>
      <c r="C17" s="894"/>
      <c r="D17" s="894"/>
      <c r="E17" s="894"/>
      <c r="F17" s="894"/>
      <c r="G17" s="894"/>
      <c r="H17" s="894"/>
      <c r="I17" s="894"/>
      <c r="J17" s="894"/>
      <c r="K17" s="894"/>
      <c r="L17" s="1104">
        <v>0</v>
      </c>
      <c r="M17" s="1105" t="s">
        <v>429</v>
      </c>
      <c r="N17" s="230" t="s">
        <v>369</v>
      </c>
      <c r="O17" s="1106">
        <v>959</v>
      </c>
      <c r="P17" s="1106">
        <v>753.2</v>
      </c>
      <c r="Q17" s="1106">
        <v>753.2</v>
      </c>
      <c r="R17" s="1106">
        <v>771.5</v>
      </c>
      <c r="S17" s="1106">
        <v>806.1</v>
      </c>
      <c r="T17" s="1106">
        <v>818.19500000000005</v>
      </c>
      <c r="U17" s="1106">
        <v>830.89475000000004</v>
      </c>
      <c r="V17" s="1106">
        <v>844.2294875</v>
      </c>
      <c r="W17" s="1106">
        <v>858.23096187500005</v>
      </c>
      <c r="X17" s="1106">
        <v>0</v>
      </c>
      <c r="Y17" s="1106">
        <v>0</v>
      </c>
      <c r="Z17" s="1106">
        <v>0</v>
      </c>
      <c r="AA17" s="1106">
        <v>0</v>
      </c>
      <c r="AB17" s="1106">
        <v>0</v>
      </c>
      <c r="AC17" s="1106">
        <v>767.55775680000011</v>
      </c>
      <c r="AD17" s="1106">
        <v>776.09878258560002</v>
      </c>
      <c r="AE17" s="1106">
        <v>784.57473388902406</v>
      </c>
      <c r="AF17" s="1106">
        <v>793.38972324458507</v>
      </c>
      <c r="AG17" s="1106">
        <v>802.55731217436846</v>
      </c>
      <c r="AH17" s="1106">
        <v>0</v>
      </c>
      <c r="AI17" s="1106">
        <v>0</v>
      </c>
      <c r="AJ17" s="1106">
        <v>0</v>
      </c>
      <c r="AK17" s="1106">
        <v>0</v>
      </c>
      <c r="AL17" s="1106">
        <v>0</v>
      </c>
      <c r="AM17" s="919" t="s">
        <v>4204</v>
      </c>
    </row>
    <row r="18" spans="1:39" s="82" customFormat="1">
      <c r="A18" s="963">
        <v>1</v>
      </c>
      <c r="B18" s="894"/>
      <c r="C18" s="894"/>
      <c r="D18" s="894"/>
      <c r="E18" s="894"/>
      <c r="F18" s="894"/>
      <c r="G18" s="894"/>
      <c r="H18" s="894"/>
      <c r="I18" s="894"/>
      <c r="J18" s="894"/>
      <c r="K18" s="894"/>
      <c r="L18" s="1010" t="s">
        <v>18</v>
      </c>
      <c r="M18" s="1107" t="s">
        <v>430</v>
      </c>
      <c r="N18" s="233" t="s">
        <v>369</v>
      </c>
      <c r="O18" s="1095"/>
      <c r="P18" s="1108"/>
      <c r="Q18" s="1108"/>
      <c r="R18" s="1108"/>
      <c r="S18" s="1108"/>
      <c r="T18" s="1108"/>
      <c r="U18" s="1108"/>
      <c r="V18" s="1108"/>
      <c r="W18" s="1108"/>
      <c r="X18" s="1108"/>
      <c r="Y18" s="1108"/>
      <c r="Z18" s="1108"/>
      <c r="AA18" s="1108"/>
      <c r="AB18" s="1108"/>
      <c r="AC18" s="1108"/>
      <c r="AD18" s="1108"/>
      <c r="AE18" s="1108"/>
      <c r="AF18" s="1108"/>
      <c r="AG18" s="1108"/>
      <c r="AH18" s="1108"/>
      <c r="AI18" s="1108"/>
      <c r="AJ18" s="1108"/>
      <c r="AK18" s="1108"/>
      <c r="AL18" s="1108"/>
      <c r="AM18" s="919"/>
    </row>
    <row r="19" spans="1:39" s="82" customFormat="1" ht="33.75">
      <c r="A19" s="963">
        <v>1</v>
      </c>
      <c r="B19" s="894"/>
      <c r="C19" s="894"/>
      <c r="D19" s="894"/>
      <c r="E19" s="894"/>
      <c r="F19" s="894"/>
      <c r="G19" s="894"/>
      <c r="H19" s="894"/>
      <c r="I19" s="894"/>
      <c r="J19" s="894"/>
      <c r="K19" s="894"/>
      <c r="L19" s="1010" t="s">
        <v>102</v>
      </c>
      <c r="M19" s="1107" t="s">
        <v>431</v>
      </c>
      <c r="N19" s="233" t="s">
        <v>369</v>
      </c>
      <c r="O19" s="1095">
        <v>189.9</v>
      </c>
      <c r="P19" s="1108">
        <v>197.6</v>
      </c>
      <c r="Q19" s="1108">
        <v>197.6</v>
      </c>
      <c r="R19" s="1108">
        <v>205.4</v>
      </c>
      <c r="S19" s="1108">
        <v>115.9</v>
      </c>
      <c r="T19" s="1108">
        <v>115.9</v>
      </c>
      <c r="U19" s="1108">
        <v>115.9</v>
      </c>
      <c r="V19" s="1108">
        <v>115.9</v>
      </c>
      <c r="W19" s="1108">
        <v>115.9</v>
      </c>
      <c r="X19" s="1108"/>
      <c r="Y19" s="1108"/>
      <c r="Z19" s="1108"/>
      <c r="AA19" s="1108"/>
      <c r="AB19" s="1108"/>
      <c r="AC19" s="1108">
        <v>115.9</v>
      </c>
      <c r="AD19" s="1108">
        <v>115.9</v>
      </c>
      <c r="AE19" s="1108">
        <v>115.9</v>
      </c>
      <c r="AF19" s="1108">
        <v>115.9</v>
      </c>
      <c r="AG19" s="1108">
        <v>115.9</v>
      </c>
      <c r="AH19" s="1108">
        <v>0</v>
      </c>
      <c r="AI19" s="1108">
        <v>0</v>
      </c>
      <c r="AJ19" s="1108">
        <v>0</v>
      </c>
      <c r="AK19" s="1108">
        <v>0</v>
      </c>
      <c r="AL19" s="1108">
        <v>0</v>
      </c>
      <c r="AM19" s="919" t="s">
        <v>4198</v>
      </c>
    </row>
    <row r="20" spans="1:39" s="82" customFormat="1" ht="130.5" customHeight="1">
      <c r="A20" s="963">
        <v>1</v>
      </c>
      <c r="B20" s="894"/>
      <c r="C20" s="894"/>
      <c r="D20" s="894"/>
      <c r="E20" s="894"/>
      <c r="F20" s="894"/>
      <c r="G20" s="894"/>
      <c r="H20" s="894"/>
      <c r="I20" s="894"/>
      <c r="J20" s="894"/>
      <c r="K20" s="894"/>
      <c r="L20" s="1010" t="s">
        <v>103</v>
      </c>
      <c r="M20" s="1107" t="s">
        <v>1434</v>
      </c>
      <c r="N20" s="233" t="s">
        <v>369</v>
      </c>
      <c r="O20" s="1095">
        <v>385.3</v>
      </c>
      <c r="P20" s="1108">
        <v>146.9</v>
      </c>
      <c r="Q20" s="1108">
        <v>146.9</v>
      </c>
      <c r="R20" s="1108">
        <v>203.9</v>
      </c>
      <c r="S20" s="1108">
        <v>303.2</v>
      </c>
      <c r="T20" s="1108">
        <v>303.2</v>
      </c>
      <c r="U20" s="1108">
        <v>303.2</v>
      </c>
      <c r="V20" s="1108">
        <v>303.2</v>
      </c>
      <c r="W20" s="1108">
        <v>303.2</v>
      </c>
      <c r="X20" s="1108"/>
      <c r="Y20" s="1108"/>
      <c r="Z20" s="1108"/>
      <c r="AA20" s="1108"/>
      <c r="AB20" s="1108"/>
      <c r="AC20" s="1108">
        <v>303.2</v>
      </c>
      <c r="AD20" s="1108">
        <v>303.2</v>
      </c>
      <c r="AE20" s="1108">
        <v>303.2</v>
      </c>
      <c r="AF20" s="1108">
        <v>303.2</v>
      </c>
      <c r="AG20" s="1108">
        <v>303.2</v>
      </c>
      <c r="AH20" s="1108"/>
      <c r="AI20" s="1108"/>
      <c r="AJ20" s="1108"/>
      <c r="AK20" s="1108"/>
      <c r="AL20" s="1108"/>
      <c r="AM20" s="919" t="s">
        <v>4203</v>
      </c>
    </row>
    <row r="21" spans="1:39">
      <c r="A21" s="963">
        <v>1</v>
      </c>
      <c r="B21" s="1002"/>
      <c r="C21" s="1002"/>
      <c r="D21" s="1002"/>
      <c r="E21" s="1002"/>
      <c r="F21" s="1002"/>
      <c r="G21" s="1002"/>
      <c r="H21" s="1002"/>
      <c r="I21" s="1002"/>
      <c r="J21" s="1002"/>
      <c r="K21" s="1002"/>
      <c r="L21" s="1109">
        <v>4</v>
      </c>
      <c r="M21" s="1107" t="s">
        <v>432</v>
      </c>
      <c r="N21" s="233" t="s">
        <v>369</v>
      </c>
      <c r="O21" s="1110"/>
      <c r="P21" s="1110"/>
      <c r="Q21" s="1110"/>
      <c r="R21" s="1110"/>
      <c r="S21" s="1110"/>
      <c r="T21" s="1110"/>
      <c r="U21" s="1110"/>
      <c r="V21" s="1110"/>
      <c r="W21" s="1110"/>
      <c r="X21" s="1110"/>
      <c r="Y21" s="1110"/>
      <c r="Z21" s="1110"/>
      <c r="AA21" s="1110"/>
      <c r="AB21" s="1110"/>
      <c r="AC21" s="1108"/>
      <c r="AD21" s="1108"/>
      <c r="AE21" s="1108"/>
      <c r="AF21" s="1108"/>
      <c r="AG21" s="1108"/>
      <c r="AH21" s="1110"/>
      <c r="AI21" s="1110"/>
      <c r="AJ21" s="1110"/>
      <c r="AK21" s="1110"/>
      <c r="AL21" s="1110"/>
      <c r="AM21" s="919"/>
    </row>
    <row r="22" spans="1:39" s="82" customFormat="1">
      <c r="A22" s="963">
        <v>1</v>
      </c>
      <c r="B22" s="894"/>
      <c r="C22" s="894"/>
      <c r="D22" s="894"/>
      <c r="E22" s="894"/>
      <c r="F22" s="894"/>
      <c r="G22" s="894"/>
      <c r="H22" s="894"/>
      <c r="I22" s="894"/>
      <c r="J22" s="894"/>
      <c r="K22" s="894"/>
      <c r="L22" s="1010" t="s">
        <v>120</v>
      </c>
      <c r="M22" s="1107" t="s">
        <v>433</v>
      </c>
      <c r="N22" s="233" t="s">
        <v>369</v>
      </c>
      <c r="O22" s="1095"/>
      <c r="P22" s="1095"/>
      <c r="Q22" s="1095"/>
      <c r="R22" s="1095"/>
      <c r="S22" s="1095"/>
      <c r="T22" s="1095"/>
      <c r="U22" s="1095"/>
      <c r="V22" s="1095"/>
      <c r="W22" s="1095"/>
      <c r="X22" s="1095"/>
      <c r="Y22" s="1095"/>
      <c r="Z22" s="1095"/>
      <c r="AA22" s="1095"/>
      <c r="AB22" s="1095"/>
      <c r="AC22" s="1108"/>
      <c r="AD22" s="1108"/>
      <c r="AE22" s="1108"/>
      <c r="AF22" s="1108"/>
      <c r="AG22" s="1108"/>
      <c r="AH22" s="1095"/>
      <c r="AI22" s="1095"/>
      <c r="AJ22" s="1095"/>
      <c r="AK22" s="1095"/>
      <c r="AL22" s="1095"/>
      <c r="AM22" s="919"/>
    </row>
    <row r="23" spans="1:39" s="82" customFormat="1" ht="45">
      <c r="A23" s="963">
        <v>1</v>
      </c>
      <c r="B23" s="894"/>
      <c r="C23" s="894"/>
      <c r="D23" s="894"/>
      <c r="E23" s="894"/>
      <c r="F23" s="894"/>
      <c r="G23" s="894"/>
      <c r="H23" s="894"/>
      <c r="I23" s="894"/>
      <c r="J23" s="894"/>
      <c r="K23" s="894"/>
      <c r="L23" s="1010" t="s">
        <v>124</v>
      </c>
      <c r="M23" s="1107" t="s">
        <v>137</v>
      </c>
      <c r="N23" s="233" t="s">
        <v>369</v>
      </c>
      <c r="O23" s="1095">
        <v>188.2</v>
      </c>
      <c r="P23" s="1095">
        <v>156.30000000000001</v>
      </c>
      <c r="Q23" s="1095">
        <v>156.30000000000001</v>
      </c>
      <c r="R23" s="1095">
        <v>153.19999999999999</v>
      </c>
      <c r="S23" s="1095">
        <v>111.5</v>
      </c>
      <c r="T23" s="1095">
        <v>111.5</v>
      </c>
      <c r="U23" s="1095">
        <v>111.5</v>
      </c>
      <c r="V23" s="1095">
        <v>111.5</v>
      </c>
      <c r="W23" s="1095">
        <v>111.5</v>
      </c>
      <c r="X23" s="1095"/>
      <c r="Y23" s="1095"/>
      <c r="Z23" s="1095"/>
      <c r="AA23" s="1095"/>
      <c r="AB23" s="1095"/>
      <c r="AC23" s="1108">
        <v>111.5</v>
      </c>
      <c r="AD23" s="1108">
        <v>111.5</v>
      </c>
      <c r="AE23" s="1108">
        <v>111.5</v>
      </c>
      <c r="AF23" s="1108">
        <v>111.5</v>
      </c>
      <c r="AG23" s="1108">
        <v>111.5</v>
      </c>
      <c r="AH23" s="1095"/>
      <c r="AI23" s="1095"/>
      <c r="AJ23" s="1095"/>
      <c r="AK23" s="1095"/>
      <c r="AL23" s="1095"/>
      <c r="AM23" s="919" t="s">
        <v>4200</v>
      </c>
    </row>
    <row r="24" spans="1:39" s="82" customFormat="1" ht="22.5">
      <c r="A24" s="963">
        <v>1</v>
      </c>
      <c r="B24" s="894"/>
      <c r="C24" s="894"/>
      <c r="D24" s="894"/>
      <c r="E24" s="894"/>
      <c r="F24" s="894"/>
      <c r="G24" s="894"/>
      <c r="H24" s="894"/>
      <c r="I24" s="894"/>
      <c r="J24" s="894"/>
      <c r="K24" s="894"/>
      <c r="L24" s="1010" t="s">
        <v>125</v>
      </c>
      <c r="M24" s="1107" t="s">
        <v>136</v>
      </c>
      <c r="N24" s="233" t="s">
        <v>369</v>
      </c>
      <c r="O24" s="1095">
        <v>29.3</v>
      </c>
      <c r="P24" s="1095">
        <v>37.4</v>
      </c>
      <c r="Q24" s="1095">
        <v>37.4</v>
      </c>
      <c r="R24" s="1095">
        <v>29.7</v>
      </c>
      <c r="S24" s="1095">
        <v>33.6</v>
      </c>
      <c r="T24" s="1095">
        <v>33.6</v>
      </c>
      <c r="U24" s="1095">
        <v>33.6</v>
      </c>
      <c r="V24" s="1095">
        <v>33.6</v>
      </c>
      <c r="W24" s="1095">
        <v>33.6</v>
      </c>
      <c r="X24" s="1095"/>
      <c r="Y24" s="1095"/>
      <c r="Z24" s="1095"/>
      <c r="AA24" s="1095"/>
      <c r="AB24" s="1095"/>
      <c r="AC24" s="1108">
        <v>33.6</v>
      </c>
      <c r="AD24" s="1108">
        <v>33.6</v>
      </c>
      <c r="AE24" s="1108">
        <v>33.6</v>
      </c>
      <c r="AF24" s="1108">
        <v>33.6</v>
      </c>
      <c r="AG24" s="1108">
        <v>33.6</v>
      </c>
      <c r="AH24" s="1095"/>
      <c r="AI24" s="1095"/>
      <c r="AJ24" s="1095"/>
      <c r="AK24" s="1095"/>
      <c r="AL24" s="1095"/>
      <c r="AM24" s="919" t="s">
        <v>4205</v>
      </c>
    </row>
    <row r="25" spans="1:39" s="82" customFormat="1" ht="22.5">
      <c r="A25" s="963">
        <v>1</v>
      </c>
      <c r="B25" s="894"/>
      <c r="C25" s="894"/>
      <c r="D25" s="894"/>
      <c r="E25" s="894"/>
      <c r="F25" s="894"/>
      <c r="G25" s="894"/>
      <c r="H25" s="894"/>
      <c r="I25" s="894"/>
      <c r="J25" s="894"/>
      <c r="K25" s="894"/>
      <c r="L25" s="1010" t="s">
        <v>126</v>
      </c>
      <c r="M25" s="1107" t="s">
        <v>1435</v>
      </c>
      <c r="N25" s="233" t="s">
        <v>369</v>
      </c>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919"/>
    </row>
    <row r="26" spans="1:39">
      <c r="A26" s="963">
        <v>1</v>
      </c>
      <c r="B26" s="1002"/>
      <c r="C26" s="1002"/>
      <c r="D26" s="1002"/>
      <c r="E26" s="1002"/>
      <c r="F26" s="1002"/>
      <c r="G26" s="1002"/>
      <c r="H26" s="1002"/>
      <c r="I26" s="1002"/>
      <c r="J26" s="1002"/>
      <c r="K26" s="1002"/>
      <c r="L26" s="1109">
        <v>9</v>
      </c>
      <c r="M26" s="1107" t="s">
        <v>434</v>
      </c>
      <c r="N26" s="233" t="s">
        <v>369</v>
      </c>
      <c r="O26" s="1111">
        <v>166.3</v>
      </c>
      <c r="P26" s="1111">
        <v>215</v>
      </c>
      <c r="Q26" s="1111">
        <v>215</v>
      </c>
      <c r="R26" s="1111">
        <v>179.3</v>
      </c>
      <c r="S26" s="1111">
        <v>241.9</v>
      </c>
      <c r="T26" s="1111">
        <v>253.995</v>
      </c>
      <c r="U26" s="1111">
        <v>266.69475</v>
      </c>
      <c r="V26" s="1111">
        <v>280.02948750000002</v>
      </c>
      <c r="W26" s="1111">
        <v>294.030961875</v>
      </c>
      <c r="X26" s="1111">
        <v>0</v>
      </c>
      <c r="Y26" s="1111">
        <v>0</v>
      </c>
      <c r="Z26" s="1111">
        <v>0</v>
      </c>
      <c r="AA26" s="1111">
        <v>0</v>
      </c>
      <c r="AB26" s="1111">
        <v>0</v>
      </c>
      <c r="AC26" s="1111">
        <v>203.35775680000003</v>
      </c>
      <c r="AD26" s="1111">
        <v>211.89878258560003</v>
      </c>
      <c r="AE26" s="1111">
        <v>220.37473388902404</v>
      </c>
      <c r="AF26" s="1111">
        <v>229.18972324458502</v>
      </c>
      <c r="AG26" s="1111">
        <v>238.35731217436845</v>
      </c>
      <c r="AH26" s="1111">
        <v>0</v>
      </c>
      <c r="AI26" s="1111">
        <v>0</v>
      </c>
      <c r="AJ26" s="1111">
        <v>0</v>
      </c>
      <c r="AK26" s="1111">
        <v>0</v>
      </c>
      <c r="AL26" s="1111">
        <v>0</v>
      </c>
      <c r="AM26" s="919" t="s">
        <v>4222</v>
      </c>
    </row>
    <row r="27" spans="1:39" ht="0.2" customHeight="1">
      <c r="A27" s="963">
        <v>1</v>
      </c>
      <c r="B27" s="1002"/>
      <c r="C27" s="1002"/>
      <c r="D27" s="1002"/>
      <c r="E27" s="1002"/>
      <c r="F27" s="1002"/>
      <c r="G27" s="1002"/>
      <c r="H27" s="1002"/>
      <c r="I27" s="1002"/>
      <c r="J27" s="1002"/>
      <c r="K27" s="1002"/>
      <c r="L27" s="1109">
        <v>9</v>
      </c>
      <c r="M27" s="232"/>
      <c r="N27" s="233"/>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3"/>
    </row>
    <row r="28" spans="1:39" s="82" customFormat="1" ht="67.5">
      <c r="A28" s="954" t="s">
        <v>18</v>
      </c>
      <c r="B28" s="894"/>
      <c r="C28" s="894"/>
      <c r="D28" s="894"/>
      <c r="E28" s="894"/>
      <c r="F28" s="894"/>
      <c r="G28" s="894"/>
      <c r="H28" s="894"/>
      <c r="I28" s="894"/>
      <c r="J28" s="894"/>
      <c r="K28" s="779"/>
      <c r="L28" s="1010" t="s">
        <v>1286</v>
      </c>
      <c r="M28" s="1112" t="s">
        <v>4154</v>
      </c>
      <c r="N28" s="233" t="s">
        <v>369</v>
      </c>
      <c r="O28" s="1095">
        <v>166.3</v>
      </c>
      <c r="P28" s="1108">
        <v>215</v>
      </c>
      <c r="Q28" s="1108">
        <v>215</v>
      </c>
      <c r="R28" s="1108">
        <v>179.3</v>
      </c>
      <c r="S28" s="1108">
        <v>241.9</v>
      </c>
      <c r="T28" s="1108">
        <v>253.995</v>
      </c>
      <c r="U28" s="1108">
        <v>266.69475</v>
      </c>
      <c r="V28" s="1108">
        <v>280.02948750000002</v>
      </c>
      <c r="W28" s="1108">
        <v>294.030961875</v>
      </c>
      <c r="X28" s="1108"/>
      <c r="Y28" s="1108"/>
      <c r="Z28" s="1108"/>
      <c r="AA28" s="1108"/>
      <c r="AB28" s="1108"/>
      <c r="AC28" s="1108">
        <v>203.35775680000003</v>
      </c>
      <c r="AD28" s="1108">
        <v>211.89878258560003</v>
      </c>
      <c r="AE28" s="1108">
        <v>220.37473388902404</v>
      </c>
      <c r="AF28" s="1108">
        <v>229.18972324458502</v>
      </c>
      <c r="AG28" s="1108">
        <v>238.35731217436845</v>
      </c>
      <c r="AH28" s="1108"/>
      <c r="AI28" s="1108"/>
      <c r="AJ28" s="1108"/>
      <c r="AK28" s="1108"/>
      <c r="AL28" s="1108"/>
      <c r="AM28" s="919" t="s">
        <v>4274</v>
      </c>
    </row>
    <row r="29" spans="1:39" s="82" customFormat="1">
      <c r="A29" s="912" t="s">
        <v>102</v>
      </c>
      <c r="B29" s="894"/>
      <c r="C29" s="894"/>
      <c r="D29" s="894"/>
      <c r="E29" s="894"/>
      <c r="F29" s="894"/>
      <c r="G29" s="894"/>
      <c r="H29" s="894"/>
      <c r="I29" s="894"/>
      <c r="J29" s="894"/>
      <c r="K29" s="894"/>
      <c r="L29" s="990" t="s">
        <v>4294</v>
      </c>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row>
    <row r="30" spans="1:39" s="82" customFormat="1" ht="82.5" customHeight="1">
      <c r="A30" s="963">
        <v>2</v>
      </c>
      <c r="B30" s="894"/>
      <c r="C30" s="894"/>
      <c r="D30" s="894"/>
      <c r="E30" s="894"/>
      <c r="F30" s="894"/>
      <c r="G30" s="894"/>
      <c r="H30" s="894"/>
      <c r="I30" s="894"/>
      <c r="J30" s="894"/>
      <c r="K30" s="894"/>
      <c r="L30" s="1104">
        <v>0</v>
      </c>
      <c r="M30" s="1105" t="s">
        <v>429</v>
      </c>
      <c r="N30" s="230" t="s">
        <v>369</v>
      </c>
      <c r="O30" s="1106">
        <v>4185</v>
      </c>
      <c r="P30" s="1106">
        <v>4089.8999999999996</v>
      </c>
      <c r="Q30" s="1106">
        <v>4089.8999999999996</v>
      </c>
      <c r="R30" s="1106">
        <v>4143.7</v>
      </c>
      <c r="S30" s="1106">
        <v>3900.2000000000003</v>
      </c>
      <c r="T30" s="1106">
        <v>3914.5000000000005</v>
      </c>
      <c r="U30" s="1106">
        <v>3929.5150000000003</v>
      </c>
      <c r="V30" s="1106">
        <v>3945.2807500000004</v>
      </c>
      <c r="W30" s="1106">
        <v>3961.8347875000004</v>
      </c>
      <c r="X30" s="1106">
        <v>1.8</v>
      </c>
      <c r="Y30" s="1106">
        <v>1.8</v>
      </c>
      <c r="Z30" s="1106">
        <v>1.8</v>
      </c>
      <c r="AA30" s="1106">
        <v>1.8</v>
      </c>
      <c r="AB30" s="1106">
        <v>1.8</v>
      </c>
      <c r="AC30" s="1106">
        <v>3828.1515008000006</v>
      </c>
      <c r="AD30" s="1106">
        <v>3928.6284838336005</v>
      </c>
      <c r="AE30" s="1106">
        <v>3966.8644231869444</v>
      </c>
      <c r="AF30" s="1106">
        <v>4006.6226001144223</v>
      </c>
      <c r="AG30" s="1106">
        <v>4047.9699041189988</v>
      </c>
      <c r="AH30" s="1106">
        <v>1.8</v>
      </c>
      <c r="AI30" s="1106">
        <v>1.8</v>
      </c>
      <c r="AJ30" s="1106">
        <v>1.8</v>
      </c>
      <c r="AK30" s="1106">
        <v>1.8</v>
      </c>
      <c r="AL30" s="1106">
        <v>1.8</v>
      </c>
      <c r="AM30" s="919" t="s">
        <v>4204</v>
      </c>
    </row>
    <row r="31" spans="1:39" s="82" customFormat="1">
      <c r="A31" s="963">
        <v>2</v>
      </c>
      <c r="B31" s="894"/>
      <c r="C31" s="894"/>
      <c r="D31" s="894"/>
      <c r="E31" s="894"/>
      <c r="F31" s="894"/>
      <c r="G31" s="894"/>
      <c r="H31" s="894"/>
      <c r="I31" s="894"/>
      <c r="J31" s="894"/>
      <c r="K31" s="894"/>
      <c r="L31" s="1010" t="s">
        <v>18</v>
      </c>
      <c r="M31" s="1107" t="s">
        <v>430</v>
      </c>
      <c r="N31" s="233" t="s">
        <v>369</v>
      </c>
      <c r="O31" s="1095"/>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919"/>
    </row>
    <row r="32" spans="1:39" s="82" customFormat="1" ht="60.75" customHeight="1">
      <c r="A32" s="963">
        <v>2</v>
      </c>
      <c r="B32" s="894"/>
      <c r="C32" s="894"/>
      <c r="D32" s="894"/>
      <c r="E32" s="894"/>
      <c r="F32" s="894"/>
      <c r="G32" s="894"/>
      <c r="H32" s="894"/>
      <c r="I32" s="894"/>
      <c r="J32" s="894"/>
      <c r="K32" s="894"/>
      <c r="L32" s="1010" t="s">
        <v>102</v>
      </c>
      <c r="M32" s="1107" t="s">
        <v>431</v>
      </c>
      <c r="N32" s="233" t="s">
        <v>369</v>
      </c>
      <c r="O32" s="1095">
        <v>255.9</v>
      </c>
      <c r="P32" s="1108">
        <v>266.39999999999998</v>
      </c>
      <c r="Q32" s="1108">
        <v>266.39999999999998</v>
      </c>
      <c r="R32" s="1108">
        <v>276.60000000000002</v>
      </c>
      <c r="S32" s="1108">
        <v>153.4</v>
      </c>
      <c r="T32" s="1108">
        <v>153.4</v>
      </c>
      <c r="U32" s="1108">
        <v>153.4</v>
      </c>
      <c r="V32" s="1108">
        <v>153.4</v>
      </c>
      <c r="W32" s="1108">
        <v>153.4</v>
      </c>
      <c r="X32" s="1108"/>
      <c r="Y32" s="1108"/>
      <c r="Z32" s="1108"/>
      <c r="AA32" s="1108"/>
      <c r="AB32" s="1108"/>
      <c r="AC32" s="1108">
        <v>153.4</v>
      </c>
      <c r="AD32" s="1108">
        <v>153.4</v>
      </c>
      <c r="AE32" s="1108">
        <v>153.4</v>
      </c>
      <c r="AF32" s="1108">
        <v>153.4</v>
      </c>
      <c r="AG32" s="1108">
        <v>153.4</v>
      </c>
      <c r="AH32" s="1108"/>
      <c r="AI32" s="1108"/>
      <c r="AJ32" s="1108"/>
      <c r="AK32" s="1108"/>
      <c r="AL32" s="1108"/>
      <c r="AM32" s="919" t="s">
        <v>4199</v>
      </c>
    </row>
    <row r="33" spans="1:39" s="82" customFormat="1" ht="119.25" customHeight="1">
      <c r="A33" s="963">
        <v>2</v>
      </c>
      <c r="B33" s="894"/>
      <c r="C33" s="894"/>
      <c r="D33" s="894"/>
      <c r="E33" s="894"/>
      <c r="F33" s="894"/>
      <c r="G33" s="894"/>
      <c r="H33" s="894"/>
      <c r="I33" s="894"/>
      <c r="J33" s="894"/>
      <c r="K33" s="894"/>
      <c r="L33" s="1010" t="s">
        <v>103</v>
      </c>
      <c r="M33" s="1107" t="s">
        <v>1434</v>
      </c>
      <c r="N33" s="233" t="s">
        <v>369</v>
      </c>
      <c r="O33" s="1095">
        <v>7.8</v>
      </c>
      <c r="P33" s="1108"/>
      <c r="Q33" s="1108"/>
      <c r="R33" s="1108">
        <v>1.8</v>
      </c>
      <c r="S33" s="1108">
        <v>1.8</v>
      </c>
      <c r="T33" s="1108">
        <v>1.8</v>
      </c>
      <c r="U33" s="1108">
        <v>1.8</v>
      </c>
      <c r="V33" s="1108">
        <v>1.8</v>
      </c>
      <c r="W33" s="1108">
        <v>1.8</v>
      </c>
      <c r="X33" s="1108">
        <v>1.8</v>
      </c>
      <c r="Y33" s="1108">
        <v>1.8</v>
      </c>
      <c r="Z33" s="1108">
        <v>1.8</v>
      </c>
      <c r="AA33" s="1108">
        <v>1.8</v>
      </c>
      <c r="AB33" s="1108">
        <v>1.8</v>
      </c>
      <c r="AC33" s="1108">
        <v>1.8</v>
      </c>
      <c r="AD33" s="1108">
        <v>1.8</v>
      </c>
      <c r="AE33" s="1108">
        <v>1.8</v>
      </c>
      <c r="AF33" s="1108">
        <v>1.8</v>
      </c>
      <c r="AG33" s="1108">
        <v>1.8</v>
      </c>
      <c r="AH33" s="1108">
        <v>1.8</v>
      </c>
      <c r="AI33" s="1108">
        <v>1.8</v>
      </c>
      <c r="AJ33" s="1108">
        <v>1.8</v>
      </c>
      <c r="AK33" s="1108">
        <v>1.8</v>
      </c>
      <c r="AL33" s="1108">
        <v>1.8</v>
      </c>
      <c r="AM33" s="919" t="s">
        <v>4202</v>
      </c>
    </row>
    <row r="34" spans="1:39">
      <c r="A34" s="963">
        <v>2</v>
      </c>
      <c r="B34" s="1002"/>
      <c r="C34" s="1002"/>
      <c r="D34" s="1002"/>
      <c r="E34" s="1002"/>
      <c r="F34" s="1002"/>
      <c r="G34" s="1002"/>
      <c r="H34" s="1002"/>
      <c r="I34" s="1002"/>
      <c r="J34" s="1002"/>
      <c r="K34" s="1002"/>
      <c r="L34" s="1109">
        <v>4</v>
      </c>
      <c r="M34" s="1107" t="s">
        <v>432</v>
      </c>
      <c r="N34" s="233" t="s">
        <v>369</v>
      </c>
      <c r="O34" s="1110"/>
      <c r="P34" s="1110"/>
      <c r="Q34" s="1110"/>
      <c r="R34" s="1110"/>
      <c r="S34" s="1110"/>
      <c r="T34" s="1110"/>
      <c r="U34" s="1110"/>
      <c r="V34" s="1110"/>
      <c r="W34" s="1110"/>
      <c r="X34" s="1110"/>
      <c r="Y34" s="1110"/>
      <c r="Z34" s="1110"/>
      <c r="AA34" s="1110"/>
      <c r="AB34" s="1110"/>
      <c r="AC34" s="1108"/>
      <c r="AD34" s="1108"/>
      <c r="AE34" s="1108"/>
      <c r="AF34" s="1108"/>
      <c r="AG34" s="1108"/>
      <c r="AH34" s="1110"/>
      <c r="AI34" s="1110"/>
      <c r="AJ34" s="1110"/>
      <c r="AK34" s="1110"/>
      <c r="AL34" s="1110"/>
      <c r="AM34" s="919"/>
    </row>
    <row r="35" spans="1:39" s="82" customFormat="1" ht="59.25" customHeight="1">
      <c r="A35" s="963">
        <v>2</v>
      </c>
      <c r="B35" s="894"/>
      <c r="C35" s="894"/>
      <c r="D35" s="894"/>
      <c r="E35" s="894"/>
      <c r="F35" s="894"/>
      <c r="G35" s="894"/>
      <c r="H35" s="894"/>
      <c r="I35" s="894"/>
      <c r="J35" s="894"/>
      <c r="K35" s="894"/>
      <c r="L35" s="1010" t="s">
        <v>120</v>
      </c>
      <c r="M35" s="1107" t="s">
        <v>433</v>
      </c>
      <c r="N35" s="233" t="s">
        <v>369</v>
      </c>
      <c r="O35" s="1095">
        <v>528.20000000000005</v>
      </c>
      <c r="P35" s="1095">
        <v>548.9</v>
      </c>
      <c r="Q35" s="1095">
        <v>548.9</v>
      </c>
      <c r="R35" s="1095">
        <v>641.9</v>
      </c>
      <c r="S35" s="1095">
        <v>641.29999999999995</v>
      </c>
      <c r="T35" s="1095">
        <v>641.29999999999995</v>
      </c>
      <c r="U35" s="1095">
        <v>641.29999999999995</v>
      </c>
      <c r="V35" s="1095">
        <v>641.29999999999995</v>
      </c>
      <c r="W35" s="1095">
        <v>641.29999999999995</v>
      </c>
      <c r="X35" s="1095"/>
      <c r="Y35" s="1095"/>
      <c r="Z35" s="1095"/>
      <c r="AA35" s="1095"/>
      <c r="AB35" s="1095"/>
      <c r="AC35" s="1108">
        <v>601.99</v>
      </c>
      <c r="AD35" s="1108">
        <v>691.83</v>
      </c>
      <c r="AE35" s="1108">
        <v>719.51</v>
      </c>
      <c r="AF35" s="1108">
        <v>748.29</v>
      </c>
      <c r="AG35" s="1108">
        <v>778.22</v>
      </c>
      <c r="AH35" s="1095"/>
      <c r="AI35" s="1095"/>
      <c r="AJ35" s="1095"/>
      <c r="AK35" s="1095"/>
      <c r="AL35" s="1095"/>
      <c r="AM35" s="919" t="s">
        <v>4201</v>
      </c>
    </row>
    <row r="36" spans="1:39" s="82" customFormat="1" ht="45">
      <c r="A36" s="963">
        <v>2</v>
      </c>
      <c r="B36" s="894"/>
      <c r="C36" s="894"/>
      <c r="D36" s="894"/>
      <c r="E36" s="894"/>
      <c r="F36" s="894"/>
      <c r="G36" s="894"/>
      <c r="H36" s="894"/>
      <c r="I36" s="894"/>
      <c r="J36" s="894"/>
      <c r="K36" s="894"/>
      <c r="L36" s="1010" t="s">
        <v>124</v>
      </c>
      <c r="M36" s="1107" t="s">
        <v>137</v>
      </c>
      <c r="N36" s="233" t="s">
        <v>369</v>
      </c>
      <c r="O36" s="1095">
        <v>3120</v>
      </c>
      <c r="P36" s="1095">
        <v>3007.1</v>
      </c>
      <c r="Q36" s="1095">
        <v>3007.1</v>
      </c>
      <c r="R36" s="1095">
        <v>2930.7</v>
      </c>
      <c r="S36" s="1095">
        <v>2770.4</v>
      </c>
      <c r="T36" s="1095">
        <v>2770.4</v>
      </c>
      <c r="U36" s="1095">
        <v>2770.4</v>
      </c>
      <c r="V36" s="1095">
        <v>2770.4</v>
      </c>
      <c r="W36" s="1095">
        <v>2770.4</v>
      </c>
      <c r="X36" s="1095"/>
      <c r="Y36" s="1095"/>
      <c r="Z36" s="1095"/>
      <c r="AA36" s="1095"/>
      <c r="AB36" s="1095"/>
      <c r="AC36" s="1108">
        <v>2770.4</v>
      </c>
      <c r="AD36" s="1108">
        <v>2770.4</v>
      </c>
      <c r="AE36" s="1108">
        <v>2770.4</v>
      </c>
      <c r="AF36" s="1108">
        <v>2770.4</v>
      </c>
      <c r="AG36" s="1108">
        <v>2770.4</v>
      </c>
      <c r="AH36" s="1095"/>
      <c r="AI36" s="1095"/>
      <c r="AJ36" s="1095"/>
      <c r="AK36" s="1095"/>
      <c r="AL36" s="1095"/>
      <c r="AM36" s="919" t="s">
        <v>4200</v>
      </c>
    </row>
    <row r="37" spans="1:39" s="82" customFormat="1" ht="22.5">
      <c r="A37" s="963">
        <v>2</v>
      </c>
      <c r="B37" s="894"/>
      <c r="C37" s="894"/>
      <c r="D37" s="894"/>
      <c r="E37" s="894"/>
      <c r="F37" s="894"/>
      <c r="G37" s="894"/>
      <c r="H37" s="894"/>
      <c r="I37" s="894"/>
      <c r="J37" s="894"/>
      <c r="K37" s="894"/>
      <c r="L37" s="1010" t="s">
        <v>125</v>
      </c>
      <c r="M37" s="1107" t="s">
        <v>136</v>
      </c>
      <c r="N37" s="233" t="s">
        <v>369</v>
      </c>
      <c r="O37" s="1095">
        <v>41.4</v>
      </c>
      <c r="P37" s="1095">
        <v>44.2</v>
      </c>
      <c r="Q37" s="1095">
        <v>44.2</v>
      </c>
      <c r="R37" s="1095">
        <v>41.9</v>
      </c>
      <c r="S37" s="1095">
        <v>47.3</v>
      </c>
      <c r="T37" s="1095">
        <v>47.3</v>
      </c>
      <c r="U37" s="1095">
        <v>47.3</v>
      </c>
      <c r="V37" s="1095">
        <v>47.3</v>
      </c>
      <c r="W37" s="1095">
        <v>47.3</v>
      </c>
      <c r="X37" s="1095"/>
      <c r="Y37" s="1095"/>
      <c r="Z37" s="1095"/>
      <c r="AA37" s="1095"/>
      <c r="AB37" s="1095"/>
      <c r="AC37" s="1108">
        <v>47.3</v>
      </c>
      <c r="AD37" s="1108">
        <v>47.3</v>
      </c>
      <c r="AE37" s="1108">
        <v>47.3</v>
      </c>
      <c r="AF37" s="1108">
        <v>47.3</v>
      </c>
      <c r="AG37" s="1108">
        <v>47.3</v>
      </c>
      <c r="AH37" s="1095"/>
      <c r="AI37" s="1095"/>
      <c r="AJ37" s="1095"/>
      <c r="AK37" s="1095"/>
      <c r="AL37" s="1095"/>
      <c r="AM37" s="919" t="s">
        <v>4205</v>
      </c>
    </row>
    <row r="38" spans="1:39" s="82" customFormat="1" ht="22.5">
      <c r="A38" s="963">
        <v>2</v>
      </c>
      <c r="B38" s="894"/>
      <c r="C38" s="894"/>
      <c r="D38" s="894"/>
      <c r="E38" s="894"/>
      <c r="F38" s="894"/>
      <c r="G38" s="894"/>
      <c r="H38" s="894"/>
      <c r="I38" s="894"/>
      <c r="J38" s="894"/>
      <c r="K38" s="894"/>
      <c r="L38" s="1010" t="s">
        <v>126</v>
      </c>
      <c r="M38" s="1107" t="s">
        <v>1435</v>
      </c>
      <c r="N38" s="233" t="s">
        <v>369</v>
      </c>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919"/>
    </row>
    <row r="39" spans="1:39">
      <c r="A39" s="963">
        <v>2</v>
      </c>
      <c r="B39" s="1002"/>
      <c r="C39" s="1002"/>
      <c r="D39" s="1002"/>
      <c r="E39" s="1002"/>
      <c r="F39" s="1002"/>
      <c r="G39" s="1002"/>
      <c r="H39" s="1002"/>
      <c r="I39" s="1002"/>
      <c r="J39" s="1002"/>
      <c r="K39" s="1002"/>
      <c r="L39" s="1109">
        <v>9</v>
      </c>
      <c r="M39" s="1107" t="s">
        <v>434</v>
      </c>
      <c r="N39" s="233" t="s">
        <v>369</v>
      </c>
      <c r="O39" s="1111">
        <v>231.7</v>
      </c>
      <c r="P39" s="1111">
        <v>223.3</v>
      </c>
      <c r="Q39" s="1111">
        <v>223.3</v>
      </c>
      <c r="R39" s="1111">
        <v>250.8</v>
      </c>
      <c r="S39" s="1111">
        <v>286</v>
      </c>
      <c r="T39" s="1111">
        <v>300.3</v>
      </c>
      <c r="U39" s="1111">
        <v>315.315</v>
      </c>
      <c r="V39" s="1111">
        <v>331.08075000000002</v>
      </c>
      <c r="W39" s="1111">
        <v>347.63478750000002</v>
      </c>
      <c r="X39" s="1111">
        <v>0</v>
      </c>
      <c r="Y39" s="1111">
        <v>0</v>
      </c>
      <c r="Z39" s="1111">
        <v>0</v>
      </c>
      <c r="AA39" s="1111">
        <v>0</v>
      </c>
      <c r="AB39" s="1111">
        <v>0</v>
      </c>
      <c r="AC39" s="1111">
        <v>253.26150080000002</v>
      </c>
      <c r="AD39" s="1111">
        <v>263.89848383360004</v>
      </c>
      <c r="AE39" s="1111">
        <v>274.45442318694404</v>
      </c>
      <c r="AF39" s="1111">
        <v>285.4326001144218</v>
      </c>
      <c r="AG39" s="1111">
        <v>296.84990411899867</v>
      </c>
      <c r="AH39" s="1111">
        <v>0</v>
      </c>
      <c r="AI39" s="1111">
        <v>0</v>
      </c>
      <c r="AJ39" s="1111">
        <v>0</v>
      </c>
      <c r="AK39" s="1111">
        <v>0</v>
      </c>
      <c r="AL39" s="1111">
        <v>0</v>
      </c>
      <c r="AM39" s="919" t="s">
        <v>4222</v>
      </c>
    </row>
    <row r="40" spans="1:39" ht="0.2" customHeight="1">
      <c r="A40" s="963">
        <v>2</v>
      </c>
      <c r="B40" s="1002"/>
      <c r="C40" s="1002"/>
      <c r="D40" s="1002"/>
      <c r="E40" s="1002"/>
      <c r="F40" s="1002"/>
      <c r="G40" s="1002"/>
      <c r="H40" s="1002"/>
      <c r="I40" s="1002"/>
      <c r="J40" s="1002"/>
      <c r="K40" s="1002"/>
      <c r="L40" s="1109">
        <v>9</v>
      </c>
      <c r="M40" s="232"/>
      <c r="N40" s="233"/>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3"/>
    </row>
    <row r="41" spans="1:39" s="82" customFormat="1" ht="67.5">
      <c r="A41" s="954" t="s">
        <v>102</v>
      </c>
      <c r="B41" s="894"/>
      <c r="C41" s="894"/>
      <c r="D41" s="894"/>
      <c r="E41" s="894"/>
      <c r="F41" s="894"/>
      <c r="G41" s="894"/>
      <c r="H41" s="894"/>
      <c r="I41" s="894"/>
      <c r="J41" s="894"/>
      <c r="K41" s="779"/>
      <c r="L41" s="1010" t="s">
        <v>1286</v>
      </c>
      <c r="M41" s="1112" t="s">
        <v>4158</v>
      </c>
      <c r="N41" s="233" t="s">
        <v>369</v>
      </c>
      <c r="O41" s="1095">
        <v>231.7</v>
      </c>
      <c r="P41" s="1108">
        <v>223.3</v>
      </c>
      <c r="Q41" s="1108">
        <v>223.3</v>
      </c>
      <c r="R41" s="1108">
        <v>250.8</v>
      </c>
      <c r="S41" s="1108">
        <v>286</v>
      </c>
      <c r="T41" s="1108">
        <v>300.3</v>
      </c>
      <c r="U41" s="1108">
        <v>315.315</v>
      </c>
      <c r="V41" s="1108">
        <v>331.08075000000002</v>
      </c>
      <c r="W41" s="1108">
        <v>347.63478750000002</v>
      </c>
      <c r="X41" s="1108"/>
      <c r="Y41" s="1108"/>
      <c r="Z41" s="1108"/>
      <c r="AA41" s="1108"/>
      <c r="AB41" s="1108"/>
      <c r="AC41" s="1108">
        <v>253.26150080000002</v>
      </c>
      <c r="AD41" s="1108">
        <v>263.89848383360004</v>
      </c>
      <c r="AE41" s="1108">
        <v>274.45442318694404</v>
      </c>
      <c r="AF41" s="1108">
        <v>285.4326001144218</v>
      </c>
      <c r="AG41" s="1108">
        <v>296.84990411899867</v>
      </c>
      <c r="AH41" s="1108"/>
      <c r="AI41" s="1108"/>
      <c r="AJ41" s="1108"/>
      <c r="AK41" s="1108"/>
      <c r="AL41" s="1108"/>
      <c r="AM41" s="919" t="s">
        <v>4275</v>
      </c>
    </row>
    <row r="42" spans="1:39">
      <c r="A42" s="1002"/>
      <c r="B42" s="1002"/>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row>
    <row r="43" spans="1:39" s="88" customFormat="1" ht="15" customHeight="1">
      <c r="A43" s="901"/>
      <c r="B43" s="901"/>
      <c r="C43" s="901"/>
      <c r="D43" s="901"/>
      <c r="E43" s="901"/>
      <c r="F43" s="901"/>
      <c r="G43" s="901"/>
      <c r="H43" s="901"/>
      <c r="I43" s="901"/>
      <c r="J43" s="901"/>
      <c r="K43" s="901"/>
      <c r="L43" s="935" t="s">
        <v>1469</v>
      </c>
      <c r="M43" s="935"/>
      <c r="N43" s="935"/>
      <c r="O43" s="935"/>
      <c r="P43" s="935"/>
      <c r="Q43" s="935"/>
      <c r="R43" s="935"/>
      <c r="S43" s="960"/>
      <c r="T43" s="960"/>
      <c r="U43" s="960"/>
      <c r="V43" s="960"/>
      <c r="W43" s="960"/>
      <c r="X43" s="960"/>
      <c r="Y43" s="960"/>
      <c r="Z43" s="960"/>
      <c r="AA43" s="960"/>
      <c r="AB43" s="960"/>
      <c r="AC43" s="960"/>
      <c r="AD43" s="960"/>
      <c r="AE43" s="960"/>
      <c r="AF43" s="960"/>
      <c r="AG43" s="960"/>
      <c r="AH43" s="960"/>
      <c r="AI43" s="960"/>
      <c r="AJ43" s="960"/>
      <c r="AK43" s="960"/>
      <c r="AL43" s="960"/>
      <c r="AM43" s="960"/>
    </row>
    <row r="44" spans="1:39" s="88" customFormat="1" ht="15" customHeight="1">
      <c r="A44" s="901"/>
      <c r="B44" s="901"/>
      <c r="C44" s="901"/>
      <c r="D44" s="901"/>
      <c r="E44" s="901"/>
      <c r="F44" s="901"/>
      <c r="G44" s="901"/>
      <c r="H44" s="901"/>
      <c r="I44" s="901"/>
      <c r="J44" s="901"/>
      <c r="K44" s="779"/>
      <c r="L44" s="961"/>
      <c r="M44" s="961"/>
      <c r="N44" s="961"/>
      <c r="O44" s="961"/>
      <c r="P44" s="961"/>
      <c r="Q44" s="961"/>
      <c r="R44" s="961"/>
      <c r="S44" s="962"/>
      <c r="T44" s="962"/>
      <c r="U44" s="962"/>
      <c r="V44" s="962"/>
      <c r="W44" s="962"/>
      <c r="X44" s="962"/>
      <c r="Y44" s="962"/>
      <c r="Z44" s="962"/>
      <c r="AA44" s="962"/>
      <c r="AB44" s="962"/>
      <c r="AC44" s="962"/>
      <c r="AD44" s="962"/>
      <c r="AE44" s="962"/>
      <c r="AF44" s="962"/>
      <c r="AG44" s="962"/>
      <c r="AH44" s="962"/>
      <c r="AI44" s="962"/>
      <c r="AJ44" s="962"/>
      <c r="AK44" s="962"/>
      <c r="AL44" s="962"/>
      <c r="AM44" s="962"/>
    </row>
  </sheetData>
  <sheetProtection formatColumns="0" formatRows="0" autoFilter="0"/>
  <mergeCells count="6">
    <mergeCell ref="L43:AM43"/>
    <mergeCell ref="L44:AM44"/>
    <mergeCell ref="L14:L15"/>
    <mergeCell ref="M14:M15"/>
    <mergeCell ref="N14:N15"/>
    <mergeCell ref="AM14:AM15"/>
  </mergeCells>
  <dataValidations count="3">
    <dataValidation allowBlank="1" showInputMessage="1" showErrorMessage="1" sqref="S27:AL27 S40:AL40 S42:AM65500"/>
    <dataValidation type="textLength" operator="lessThanOrEqual" allowBlank="1" showInputMessage="1" showErrorMessage="1" errorTitle="Ошибка" error="Допускается ввод не более 900 символов!" sqref="AM17:AM26 AM30:AM39 AM28 AM41">
      <formula1>900</formula1>
    </dataValidation>
    <dataValidation type="decimal" allowBlank="1" showErrorMessage="1" errorTitle="Ошибка" error="Допускается ввод только неотрицательных чисел!" sqref="O18:AL25 O31:AL38">
      <formula1>0</formula1>
      <formula2>9.99999999999999E+23</formula2>
    </dataValidation>
  </dataValidations>
  <pageMargins left="0.35433070866141736" right="0.35433070866141736" top="0.39370078740157483" bottom="0.47222222222222221" header="0.31496062992125984" footer="0.31496062992125984"/>
  <pageSetup paperSize="9" fitToWidth="0" fitToHeight="0" orientation="landscape" r:id="rId1"/>
  <headerFooter>
    <oddFooter>&amp;C&amp;A
&amp;P из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002060"/>
    <outlinePr summaryBelow="0" summaryRight="0"/>
    <pageSetUpPr fitToPage="1"/>
  </sheetPr>
  <dimension ref="A1:AO92"/>
  <sheetViews>
    <sheetView showGridLines="0" view="pageBreakPreview" topLeftCell="A11" zoomScale="60" zoomScaleNormal="100" workbookViewId="0">
      <pane xSplit="14" ySplit="7" topLeftCell="O18" activePane="bottomRight" state="frozen"/>
      <selection activeCell="M11" sqref="M11"/>
      <selection pane="topRight" activeCell="M11" sqref="M11"/>
      <selection pane="bottomLeft" activeCell="M11" sqref="M11"/>
      <selection pane="bottomRight" activeCell="Q17" sqref="Q17"/>
    </sheetView>
  </sheetViews>
  <sheetFormatPr defaultColWidth="8.85546875" defaultRowHeight="11.25"/>
  <cols>
    <col min="1" max="10" width="8.85546875" style="102" hidden="1" customWidth="1"/>
    <col min="11" max="11" width="3.7109375" style="102" hidden="1" customWidth="1"/>
    <col min="12" max="12" width="8" style="102" customWidth="1"/>
    <col min="13" max="13" width="54.7109375" style="102" customWidth="1"/>
    <col min="14" max="14" width="11.85546875" style="102" customWidth="1"/>
    <col min="15" max="15" width="14.85546875" style="102" customWidth="1"/>
    <col min="16" max="16" width="13.28515625" style="102" customWidth="1"/>
    <col min="17" max="17" width="15" style="102" customWidth="1"/>
    <col min="18" max="18" width="15.140625" style="102" customWidth="1"/>
    <col min="19" max="19" width="15" style="102" customWidth="1"/>
    <col min="20" max="25" width="13.28515625" style="102" customWidth="1"/>
    <col min="26" max="30" width="13.28515625" style="102" hidden="1" customWidth="1"/>
    <col min="31" max="35" width="13.28515625" style="102" customWidth="1"/>
    <col min="36" max="40" width="13.28515625" style="102" hidden="1" customWidth="1"/>
    <col min="41" max="41" width="21.28515625" style="102" customWidth="1"/>
    <col min="42" max="16384" width="8.85546875" style="102"/>
  </cols>
  <sheetData>
    <row r="1" spans="1:41" hidden="1">
      <c r="A1" s="1113"/>
      <c r="B1" s="1113"/>
      <c r="C1" s="1113"/>
      <c r="D1" s="1113"/>
      <c r="E1" s="1113"/>
      <c r="F1" s="1113"/>
      <c r="G1" s="1113"/>
      <c r="H1" s="1113"/>
      <c r="I1" s="1113"/>
      <c r="J1" s="1113"/>
      <c r="K1" s="1113"/>
      <c r="L1" s="1113"/>
      <c r="M1" s="1113"/>
      <c r="N1" s="1113"/>
      <c r="O1" s="1113"/>
      <c r="P1" s="1113"/>
      <c r="Q1" s="1113"/>
      <c r="R1" s="1113"/>
      <c r="S1" s="1113"/>
      <c r="T1" s="1113"/>
      <c r="U1" s="901">
        <v>2024</v>
      </c>
      <c r="V1" s="901">
        <v>2025</v>
      </c>
      <c r="W1" s="901">
        <v>2026</v>
      </c>
      <c r="X1" s="901">
        <v>2027</v>
      </c>
      <c r="Y1" s="901">
        <v>2028</v>
      </c>
      <c r="Z1" s="901">
        <v>2029</v>
      </c>
      <c r="AA1" s="901">
        <v>2030</v>
      </c>
      <c r="AB1" s="901">
        <v>2031</v>
      </c>
      <c r="AC1" s="901">
        <v>2032</v>
      </c>
      <c r="AD1" s="901">
        <v>2033</v>
      </c>
      <c r="AE1" s="901">
        <v>2024</v>
      </c>
      <c r="AF1" s="901">
        <v>2025</v>
      </c>
      <c r="AG1" s="901">
        <v>2026</v>
      </c>
      <c r="AH1" s="901">
        <v>2027</v>
      </c>
      <c r="AI1" s="901">
        <v>2028</v>
      </c>
      <c r="AJ1" s="901">
        <v>2029</v>
      </c>
      <c r="AK1" s="901">
        <v>2030</v>
      </c>
      <c r="AL1" s="901">
        <v>2031</v>
      </c>
      <c r="AM1" s="901">
        <v>2032</v>
      </c>
      <c r="AN1" s="901">
        <v>2033</v>
      </c>
      <c r="AO1" s="1113"/>
    </row>
    <row r="2" spans="1:41" hidden="1">
      <c r="A2" s="1113"/>
      <c r="B2" s="1113"/>
      <c r="C2" s="1113"/>
      <c r="D2" s="1113"/>
      <c r="E2" s="1113"/>
      <c r="F2" s="1113"/>
      <c r="G2" s="1113"/>
      <c r="H2" s="1113"/>
      <c r="I2" s="1113"/>
      <c r="J2" s="1113"/>
      <c r="K2" s="1113"/>
      <c r="L2" s="1113"/>
      <c r="M2" s="1113"/>
      <c r="N2" s="1113"/>
      <c r="O2" s="1113"/>
      <c r="P2" s="1113"/>
      <c r="Q2" s="1113"/>
      <c r="R2" s="1113"/>
      <c r="S2" s="1113"/>
      <c r="T2" s="1113"/>
      <c r="U2" s="901"/>
      <c r="V2" s="901"/>
      <c r="W2" s="901"/>
      <c r="X2" s="901"/>
      <c r="Y2" s="901"/>
      <c r="Z2" s="901"/>
      <c r="AA2" s="901"/>
      <c r="AB2" s="901"/>
      <c r="AC2" s="901"/>
      <c r="AD2" s="901"/>
      <c r="AE2" s="901"/>
      <c r="AF2" s="901"/>
      <c r="AG2" s="901"/>
      <c r="AH2" s="901"/>
      <c r="AI2" s="901"/>
      <c r="AJ2" s="901"/>
      <c r="AK2" s="901"/>
      <c r="AL2" s="901"/>
      <c r="AM2" s="901"/>
      <c r="AN2" s="901"/>
      <c r="AO2" s="1113"/>
    </row>
    <row r="3" spans="1:41" hidden="1">
      <c r="A3" s="1113"/>
      <c r="B3" s="1113"/>
      <c r="C3" s="1113"/>
      <c r="D3" s="1113"/>
      <c r="E3" s="1113"/>
      <c r="F3" s="1113"/>
      <c r="G3" s="1113"/>
      <c r="H3" s="1113"/>
      <c r="I3" s="1113"/>
      <c r="J3" s="1113"/>
      <c r="K3" s="1113"/>
      <c r="L3" s="1113"/>
      <c r="M3" s="1113"/>
      <c r="N3" s="1113"/>
      <c r="O3" s="1113"/>
      <c r="P3" s="1113"/>
      <c r="Q3" s="1113"/>
      <c r="R3" s="1113"/>
      <c r="S3" s="1113"/>
      <c r="T3" s="1113"/>
      <c r="U3" s="901"/>
      <c r="V3" s="901"/>
      <c r="W3" s="901"/>
      <c r="X3" s="901"/>
      <c r="Y3" s="901"/>
      <c r="Z3" s="901"/>
      <c r="AA3" s="901"/>
      <c r="AB3" s="901"/>
      <c r="AC3" s="901"/>
      <c r="AD3" s="901"/>
      <c r="AE3" s="901"/>
      <c r="AF3" s="901"/>
      <c r="AG3" s="901"/>
      <c r="AH3" s="901"/>
      <c r="AI3" s="901"/>
      <c r="AJ3" s="901"/>
      <c r="AK3" s="901"/>
      <c r="AL3" s="901"/>
      <c r="AM3" s="901"/>
      <c r="AN3" s="901"/>
      <c r="AO3" s="1113"/>
    </row>
    <row r="4" spans="1:41" hidden="1">
      <c r="A4" s="1113"/>
      <c r="B4" s="1113"/>
      <c r="C4" s="1113"/>
      <c r="D4" s="1113"/>
      <c r="E4" s="1113"/>
      <c r="F4" s="1113"/>
      <c r="G4" s="1113"/>
      <c r="H4" s="1113"/>
      <c r="I4" s="1113"/>
      <c r="J4" s="1113"/>
      <c r="K4" s="1113"/>
      <c r="L4" s="1113"/>
      <c r="M4" s="1113"/>
      <c r="N4" s="1113"/>
      <c r="O4" s="1113"/>
      <c r="P4" s="1113"/>
      <c r="Q4" s="1113"/>
      <c r="R4" s="1113"/>
      <c r="S4" s="1113"/>
      <c r="T4" s="1113"/>
      <c r="U4" s="901"/>
      <c r="V4" s="901"/>
      <c r="W4" s="901"/>
      <c r="X4" s="901"/>
      <c r="Y4" s="901"/>
      <c r="Z4" s="901"/>
      <c r="AA4" s="901"/>
      <c r="AB4" s="901"/>
      <c r="AC4" s="901"/>
      <c r="AD4" s="901"/>
      <c r="AE4" s="901"/>
      <c r="AF4" s="901"/>
      <c r="AG4" s="901"/>
      <c r="AH4" s="901"/>
      <c r="AI4" s="901"/>
      <c r="AJ4" s="901"/>
      <c r="AK4" s="901"/>
      <c r="AL4" s="901"/>
      <c r="AM4" s="901"/>
      <c r="AN4" s="901"/>
      <c r="AO4" s="1113"/>
    </row>
    <row r="5" spans="1:41" hidden="1">
      <c r="A5" s="1113"/>
      <c r="B5" s="1113"/>
      <c r="C5" s="1113"/>
      <c r="D5" s="1113"/>
      <c r="E5" s="1113"/>
      <c r="F5" s="1113"/>
      <c r="G5" s="1113"/>
      <c r="H5" s="1113"/>
      <c r="I5" s="1113"/>
      <c r="J5" s="1113"/>
      <c r="K5" s="1113"/>
      <c r="L5" s="1113"/>
      <c r="M5" s="1113"/>
      <c r="N5" s="1113"/>
      <c r="O5" s="1113"/>
      <c r="P5" s="1113"/>
      <c r="Q5" s="1113"/>
      <c r="R5" s="1113"/>
      <c r="S5" s="1113"/>
      <c r="T5" s="1113"/>
      <c r="U5" s="901"/>
      <c r="V5" s="901"/>
      <c r="W5" s="901"/>
      <c r="X5" s="901"/>
      <c r="Y5" s="901"/>
      <c r="Z5" s="901"/>
      <c r="AA5" s="901"/>
      <c r="AB5" s="901"/>
      <c r="AC5" s="901"/>
      <c r="AD5" s="901"/>
      <c r="AE5" s="901"/>
      <c r="AF5" s="901"/>
      <c r="AG5" s="901"/>
      <c r="AH5" s="901"/>
      <c r="AI5" s="901"/>
      <c r="AJ5" s="901"/>
      <c r="AK5" s="901"/>
      <c r="AL5" s="901"/>
      <c r="AM5" s="901"/>
      <c r="AN5" s="901"/>
      <c r="AO5" s="1113"/>
    </row>
    <row r="6" spans="1:41" hidden="1">
      <c r="A6" s="1113"/>
      <c r="B6" s="1113"/>
      <c r="C6" s="1113"/>
      <c r="D6" s="1113"/>
      <c r="E6" s="1113"/>
      <c r="F6" s="1113"/>
      <c r="G6" s="1113"/>
      <c r="H6" s="1113"/>
      <c r="I6" s="1113"/>
      <c r="J6" s="1113"/>
      <c r="K6" s="1113"/>
      <c r="L6" s="1113"/>
      <c r="M6" s="1113"/>
      <c r="N6" s="1113"/>
      <c r="O6" s="1113"/>
      <c r="P6" s="1113"/>
      <c r="Q6" s="1113"/>
      <c r="R6" s="1113"/>
      <c r="S6" s="1113"/>
      <c r="T6" s="1113"/>
      <c r="U6" s="901"/>
      <c r="V6" s="901"/>
      <c r="W6" s="901"/>
      <c r="X6" s="901"/>
      <c r="Y6" s="901"/>
      <c r="Z6" s="901"/>
      <c r="AA6" s="901"/>
      <c r="AB6" s="901"/>
      <c r="AC6" s="901"/>
      <c r="AD6" s="901"/>
      <c r="AE6" s="901"/>
      <c r="AF6" s="901"/>
      <c r="AG6" s="901"/>
      <c r="AH6" s="901"/>
      <c r="AI6" s="901"/>
      <c r="AJ6" s="901"/>
      <c r="AK6" s="901"/>
      <c r="AL6" s="901"/>
      <c r="AM6" s="901"/>
      <c r="AN6" s="901"/>
      <c r="AO6" s="1113"/>
    </row>
    <row r="7" spans="1:41" hidden="1">
      <c r="A7" s="1113"/>
      <c r="B7" s="1113"/>
      <c r="C7" s="1113"/>
      <c r="D7" s="1113"/>
      <c r="E7" s="1113"/>
      <c r="F7" s="1113"/>
      <c r="G7" s="1113"/>
      <c r="H7" s="1113"/>
      <c r="I7" s="1113"/>
      <c r="J7" s="1113"/>
      <c r="K7" s="1113"/>
      <c r="L7" s="1113"/>
      <c r="M7" s="1113"/>
      <c r="N7" s="1113"/>
      <c r="O7" s="1113"/>
      <c r="P7" s="1113"/>
      <c r="Q7" s="1113"/>
      <c r="R7" s="1113"/>
      <c r="S7" s="1113"/>
      <c r="T7" s="1113"/>
      <c r="U7" s="853" t="b">
        <v>1</v>
      </c>
      <c r="V7" s="853" t="b">
        <v>1</v>
      </c>
      <c r="W7" s="853" t="b">
        <v>1</v>
      </c>
      <c r="X7" s="853" t="b">
        <v>1</v>
      </c>
      <c r="Y7" s="853" t="b">
        <v>1</v>
      </c>
      <c r="Z7" s="853" t="b">
        <v>0</v>
      </c>
      <c r="AA7" s="853" t="b">
        <v>0</v>
      </c>
      <c r="AB7" s="853" t="b">
        <v>0</v>
      </c>
      <c r="AC7" s="853" t="b">
        <v>0</v>
      </c>
      <c r="AD7" s="853" t="b">
        <v>0</v>
      </c>
      <c r="AE7" s="853" t="b">
        <v>1</v>
      </c>
      <c r="AF7" s="853" t="b">
        <v>1</v>
      </c>
      <c r="AG7" s="853" t="b">
        <v>1</v>
      </c>
      <c r="AH7" s="853" t="b">
        <v>1</v>
      </c>
      <c r="AI7" s="853" t="b">
        <v>1</v>
      </c>
      <c r="AJ7" s="853" t="b">
        <v>0</v>
      </c>
      <c r="AK7" s="853" t="b">
        <v>0</v>
      </c>
      <c r="AL7" s="853" t="b">
        <v>0</v>
      </c>
      <c r="AM7" s="853" t="b">
        <v>0</v>
      </c>
      <c r="AN7" s="853" t="b">
        <v>0</v>
      </c>
      <c r="AO7" s="1113"/>
    </row>
    <row r="8" spans="1:41" hidden="1">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row>
    <row r="9" spans="1:41" hidden="1">
      <c r="A9" s="1113"/>
      <c r="B9" s="1113"/>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1113"/>
      <c r="AM9" s="1113"/>
      <c r="AN9" s="1113"/>
      <c r="AO9" s="1113"/>
    </row>
    <row r="10" spans="1:41" hidden="1">
      <c r="A10" s="1113"/>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3"/>
      <c r="AK10" s="1113"/>
      <c r="AL10" s="1113"/>
      <c r="AM10" s="1113"/>
      <c r="AN10" s="1113"/>
      <c r="AO10" s="1113"/>
    </row>
    <row r="11" spans="1:41" s="100" customFormat="1" ht="15" hidden="1" customHeight="1">
      <c r="A11" s="1114"/>
      <c r="B11" s="1114"/>
      <c r="C11" s="1114"/>
      <c r="D11" s="1114"/>
      <c r="E11" s="1114"/>
      <c r="F11" s="1114"/>
      <c r="G11" s="1114"/>
      <c r="H11" s="1114"/>
      <c r="I11" s="1114"/>
      <c r="J11" s="1114"/>
      <c r="K11" s="1114"/>
      <c r="L11" s="1114"/>
      <c r="M11" s="1115"/>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I11" s="1114"/>
      <c r="AJ11" s="1114"/>
      <c r="AK11" s="1114"/>
      <c r="AL11" s="1114"/>
      <c r="AM11" s="1114"/>
      <c r="AN11" s="1114"/>
      <c r="AO11" s="1114"/>
    </row>
    <row r="12" spans="1:41" s="100" customFormat="1" ht="20.100000000000001" customHeight="1">
      <c r="A12" s="1114"/>
      <c r="B12" s="1114"/>
      <c r="C12" s="1114"/>
      <c r="D12" s="1114"/>
      <c r="E12" s="1114"/>
      <c r="F12" s="1114"/>
      <c r="G12" s="1114"/>
      <c r="H12" s="1114"/>
      <c r="I12" s="1114"/>
      <c r="J12" s="1114"/>
      <c r="K12" s="1114"/>
      <c r="L12" s="479" t="s">
        <v>1378</v>
      </c>
      <c r="M12" s="266"/>
      <c r="N12" s="266"/>
      <c r="O12" s="266"/>
      <c r="P12" s="266"/>
      <c r="Q12" s="266"/>
      <c r="R12" s="266"/>
      <c r="S12" s="266"/>
      <c r="T12" s="266"/>
      <c r="U12" s="266"/>
      <c r="V12" s="266"/>
      <c r="W12" s="266"/>
      <c r="X12" s="266"/>
      <c r="Y12" s="266"/>
      <c r="Z12" s="266"/>
      <c r="AA12" s="266"/>
      <c r="AB12" s="266"/>
      <c r="AC12" s="266"/>
      <c r="AD12" s="266"/>
      <c r="AE12" s="266"/>
      <c r="AF12" s="267"/>
      <c r="AG12" s="267"/>
      <c r="AH12" s="267"/>
      <c r="AI12" s="267"/>
      <c r="AJ12" s="267"/>
      <c r="AK12" s="267"/>
      <c r="AL12" s="267"/>
      <c r="AM12" s="267"/>
      <c r="AN12" s="267"/>
      <c r="AO12" s="267"/>
    </row>
    <row r="13" spans="1:41" s="100" customFormat="1" ht="11.25" hidden="1" customHeight="1">
      <c r="A13" s="1114"/>
      <c r="B13" s="1114"/>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row>
    <row r="14" spans="1:41" s="100" customFormat="1" ht="22.5" hidden="1" customHeight="1">
      <c r="A14" s="1114"/>
      <c r="B14" s="1114"/>
      <c r="C14" s="1114"/>
      <c r="D14" s="1114"/>
      <c r="E14" s="1114"/>
      <c r="F14" s="1114"/>
      <c r="G14" s="1114"/>
      <c r="H14" s="1114"/>
      <c r="I14" s="1114"/>
      <c r="J14" s="1114"/>
      <c r="K14" s="1114"/>
      <c r="L14" s="1116" t="s">
        <v>1317</v>
      </c>
      <c r="M14" s="1116"/>
      <c r="N14" s="1117" t="s">
        <v>21</v>
      </c>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1114"/>
      <c r="AK14" s="1114"/>
      <c r="AL14" s="1114"/>
      <c r="AM14" s="1114"/>
      <c r="AN14" s="1114"/>
      <c r="AO14" s="1114"/>
    </row>
    <row r="15" spans="1:41" s="100" customFormat="1" ht="11.25" customHeight="1">
      <c r="A15" s="1114"/>
      <c r="B15" s="1114"/>
      <c r="C15" s="1114"/>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c r="AK15" s="1114"/>
      <c r="AL15" s="1114"/>
      <c r="AM15" s="1114"/>
      <c r="AN15" s="1114"/>
      <c r="AO15" s="1114"/>
    </row>
    <row r="16" spans="1:41" s="100" customFormat="1" ht="15" customHeight="1">
      <c r="A16" s="1114"/>
      <c r="B16" s="1114"/>
      <c r="C16" s="1114"/>
      <c r="D16" s="1114"/>
      <c r="E16" s="1114"/>
      <c r="F16" s="1114"/>
      <c r="G16" s="1114"/>
      <c r="H16" s="1114"/>
      <c r="I16" s="1114"/>
      <c r="J16" s="1114"/>
      <c r="K16" s="1114"/>
      <c r="L16" s="868" t="s">
        <v>16</v>
      </c>
      <c r="M16" s="1118" t="s">
        <v>435</v>
      </c>
      <c r="N16" s="1118" t="s">
        <v>143</v>
      </c>
      <c r="O16" s="1119" t="s">
        <v>4295</v>
      </c>
      <c r="P16" s="1119" t="s">
        <v>4295</v>
      </c>
      <c r="Q16" s="1119" t="s">
        <v>4295</v>
      </c>
      <c r="R16" s="1119" t="s">
        <v>4295</v>
      </c>
      <c r="S16" s="1120" t="s">
        <v>4296</v>
      </c>
      <c r="T16" s="1120" t="s">
        <v>4296</v>
      </c>
      <c r="U16" s="908" t="s">
        <v>4297</v>
      </c>
      <c r="V16" s="908" t="s">
        <v>4326</v>
      </c>
      <c r="W16" s="908" t="s">
        <v>4327</v>
      </c>
      <c r="X16" s="908" t="s">
        <v>4328</v>
      </c>
      <c r="Y16" s="908" t="s">
        <v>4329</v>
      </c>
      <c r="Z16" s="908" t="s">
        <v>4330</v>
      </c>
      <c r="AA16" s="908" t="s">
        <v>4331</v>
      </c>
      <c r="AB16" s="908" t="s">
        <v>4332</v>
      </c>
      <c r="AC16" s="908" t="s">
        <v>4333</v>
      </c>
      <c r="AD16" s="908" t="s">
        <v>4334</v>
      </c>
      <c r="AE16" s="908" t="s">
        <v>4297</v>
      </c>
      <c r="AF16" s="908" t="s">
        <v>4326</v>
      </c>
      <c r="AG16" s="908" t="s">
        <v>4327</v>
      </c>
      <c r="AH16" s="908" t="s">
        <v>4328</v>
      </c>
      <c r="AI16" s="908" t="s">
        <v>4329</v>
      </c>
      <c r="AJ16" s="908" t="s">
        <v>4330</v>
      </c>
      <c r="AK16" s="908" t="s">
        <v>4331</v>
      </c>
      <c r="AL16" s="908" t="s">
        <v>4332</v>
      </c>
      <c r="AM16" s="908" t="s">
        <v>4333</v>
      </c>
      <c r="AN16" s="908" t="s">
        <v>4334</v>
      </c>
      <c r="AO16" s="1121" t="s">
        <v>322</v>
      </c>
    </row>
    <row r="17" spans="1:41" s="101" customFormat="1" ht="126" customHeight="1">
      <c r="A17" s="1122"/>
      <c r="B17" s="1122"/>
      <c r="C17" s="1122"/>
      <c r="D17" s="1122"/>
      <c r="E17" s="1122"/>
      <c r="F17" s="1122"/>
      <c r="G17" s="1122"/>
      <c r="H17" s="1122"/>
      <c r="I17" s="1122"/>
      <c r="J17" s="1122"/>
      <c r="K17" s="1122"/>
      <c r="L17" s="868"/>
      <c r="M17" s="1118"/>
      <c r="N17" s="1118"/>
      <c r="O17" s="1119" t="s">
        <v>1192</v>
      </c>
      <c r="P17" s="1123" t="s">
        <v>285</v>
      </c>
      <c r="Q17" s="1123" t="s">
        <v>436</v>
      </c>
      <c r="R17" s="1123" t="s">
        <v>437</v>
      </c>
      <c r="S17" s="1123" t="s">
        <v>1192</v>
      </c>
      <c r="T17" s="1124" t="s">
        <v>285</v>
      </c>
      <c r="U17" s="911" t="s">
        <v>286</v>
      </c>
      <c r="V17" s="911" t="s">
        <v>286</v>
      </c>
      <c r="W17" s="911" t="s">
        <v>286</v>
      </c>
      <c r="X17" s="911" t="s">
        <v>286</v>
      </c>
      <c r="Y17" s="911" t="s">
        <v>286</v>
      </c>
      <c r="Z17" s="911" t="s">
        <v>286</v>
      </c>
      <c r="AA17" s="911" t="s">
        <v>286</v>
      </c>
      <c r="AB17" s="911" t="s">
        <v>286</v>
      </c>
      <c r="AC17" s="911" t="s">
        <v>286</v>
      </c>
      <c r="AD17" s="911" t="s">
        <v>286</v>
      </c>
      <c r="AE17" s="911" t="s">
        <v>285</v>
      </c>
      <c r="AF17" s="911" t="s">
        <v>285</v>
      </c>
      <c r="AG17" s="911" t="s">
        <v>285</v>
      </c>
      <c r="AH17" s="911" t="s">
        <v>285</v>
      </c>
      <c r="AI17" s="911" t="s">
        <v>285</v>
      </c>
      <c r="AJ17" s="911" t="s">
        <v>285</v>
      </c>
      <c r="AK17" s="911" t="s">
        <v>285</v>
      </c>
      <c r="AL17" s="911" t="s">
        <v>285</v>
      </c>
      <c r="AM17" s="911" t="s">
        <v>285</v>
      </c>
      <c r="AN17" s="911" t="s">
        <v>285</v>
      </c>
      <c r="AO17" s="1121"/>
    </row>
    <row r="18" spans="1:41" s="279" customFormat="1" ht="22.5" hidden="1">
      <c r="A18" s="1125"/>
      <c r="B18" s="1113" t="b">
        <v>0</v>
      </c>
      <c r="C18" s="1126"/>
      <c r="D18" s="1126"/>
      <c r="E18" s="1126"/>
      <c r="F18" s="1126"/>
      <c r="G18" s="1126"/>
      <c r="H18" s="1126"/>
      <c r="I18" s="1126"/>
      <c r="J18" s="1126"/>
      <c r="K18" s="1126"/>
      <c r="L18" s="277">
        <v>1</v>
      </c>
      <c r="M18" s="272" t="s">
        <v>438</v>
      </c>
      <c r="N18" s="278" t="s">
        <v>369</v>
      </c>
      <c r="O18" s="1127">
        <v>0</v>
      </c>
      <c r="P18" s="1127">
        <v>0</v>
      </c>
      <c r="Q18" s="1127">
        <v>0</v>
      </c>
      <c r="R18" s="1127">
        <v>0</v>
      </c>
      <c r="S18" s="1127">
        <v>0</v>
      </c>
      <c r="T18" s="1127">
        <v>0</v>
      </c>
      <c r="U18" s="1127">
        <v>0</v>
      </c>
      <c r="V18" s="1127">
        <v>0</v>
      </c>
      <c r="W18" s="1127">
        <v>0</v>
      </c>
      <c r="X18" s="1127">
        <v>0</v>
      </c>
      <c r="Y18" s="1127">
        <v>0</v>
      </c>
      <c r="Z18" s="1127">
        <v>0</v>
      </c>
      <c r="AA18" s="1127">
        <v>0</v>
      </c>
      <c r="AB18" s="1127">
        <v>0</v>
      </c>
      <c r="AC18" s="1127">
        <v>0</v>
      </c>
      <c r="AD18" s="1127">
        <v>0</v>
      </c>
      <c r="AE18" s="1127">
        <v>0</v>
      </c>
      <c r="AF18" s="1127">
        <v>0</v>
      </c>
      <c r="AG18" s="1127">
        <v>0</v>
      </c>
      <c r="AH18" s="1127">
        <v>0</v>
      </c>
      <c r="AI18" s="1127">
        <v>0</v>
      </c>
      <c r="AJ18" s="1127">
        <v>0</v>
      </c>
      <c r="AK18" s="1127">
        <v>0</v>
      </c>
      <c r="AL18" s="1127">
        <v>0</v>
      </c>
      <c r="AM18" s="1127">
        <v>0</v>
      </c>
      <c r="AN18" s="1127">
        <v>0</v>
      </c>
      <c r="AO18" s="919"/>
    </row>
    <row r="19" spans="1:41" hidden="1">
      <c r="A19" s="1125"/>
      <c r="B19" s="1113" t="b">
        <v>0</v>
      </c>
      <c r="C19" s="1113"/>
      <c r="D19" s="1113"/>
      <c r="E19" s="1113"/>
      <c r="F19" s="1113"/>
      <c r="G19" s="1113"/>
      <c r="H19" s="1113"/>
      <c r="I19" s="1113"/>
      <c r="J19" s="1113"/>
      <c r="K19" s="1113"/>
      <c r="L19" s="274" t="s">
        <v>165</v>
      </c>
      <c r="M19" s="275" t="s">
        <v>439</v>
      </c>
      <c r="N19" s="271" t="s">
        <v>369</v>
      </c>
      <c r="O19" s="1128">
        <v>0</v>
      </c>
      <c r="P19" s="1128">
        <v>0</v>
      </c>
      <c r="Q19" s="1128">
        <v>0</v>
      </c>
      <c r="R19" s="1128">
        <v>0</v>
      </c>
      <c r="S19" s="1128">
        <v>0</v>
      </c>
      <c r="T19" s="1128">
        <v>0</v>
      </c>
      <c r="U19" s="1128">
        <v>0</v>
      </c>
      <c r="V19" s="1128">
        <v>0</v>
      </c>
      <c r="W19" s="1128">
        <v>0</v>
      </c>
      <c r="X19" s="1128">
        <v>0</v>
      </c>
      <c r="Y19" s="1128">
        <v>0</v>
      </c>
      <c r="Z19" s="1128">
        <v>0</v>
      </c>
      <c r="AA19" s="1128">
        <v>0</v>
      </c>
      <c r="AB19" s="1128">
        <v>0</v>
      </c>
      <c r="AC19" s="1128">
        <v>0</v>
      </c>
      <c r="AD19" s="1128">
        <v>0</v>
      </c>
      <c r="AE19" s="1128">
        <v>0</v>
      </c>
      <c r="AF19" s="1128">
        <v>0</v>
      </c>
      <c r="AG19" s="1128">
        <v>0</v>
      </c>
      <c r="AH19" s="1128">
        <v>0</v>
      </c>
      <c r="AI19" s="1128">
        <v>0</v>
      </c>
      <c r="AJ19" s="1128">
        <v>0</v>
      </c>
      <c r="AK19" s="1128">
        <v>0</v>
      </c>
      <c r="AL19" s="1128">
        <v>0</v>
      </c>
      <c r="AM19" s="1128">
        <v>0</v>
      </c>
      <c r="AN19" s="1128">
        <v>0</v>
      </c>
      <c r="AO19" s="919"/>
    </row>
    <row r="20" spans="1:41" hidden="1">
      <c r="A20" s="1125"/>
      <c r="B20" s="1113" t="b">
        <v>0</v>
      </c>
      <c r="C20" s="1113"/>
      <c r="D20" s="1113"/>
      <c r="E20" s="1113"/>
      <c r="F20" s="1113"/>
      <c r="G20" s="1113"/>
      <c r="H20" s="1113"/>
      <c r="I20" s="1113"/>
      <c r="J20" s="1113"/>
      <c r="K20" s="1113"/>
      <c r="L20" s="274" t="s">
        <v>412</v>
      </c>
      <c r="M20" s="276" t="s">
        <v>440</v>
      </c>
      <c r="N20" s="271" t="s">
        <v>369</v>
      </c>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c r="AL20" s="1129"/>
      <c r="AM20" s="1129"/>
      <c r="AN20" s="1129"/>
      <c r="AO20" s="919"/>
    </row>
    <row r="21" spans="1:41" hidden="1">
      <c r="A21" s="1125"/>
      <c r="B21" s="1113" t="b">
        <v>0</v>
      </c>
      <c r="C21" s="1113"/>
      <c r="D21" s="1113"/>
      <c r="E21" s="1113"/>
      <c r="F21" s="1113"/>
      <c r="G21" s="1113"/>
      <c r="H21" s="1113"/>
      <c r="I21" s="1113"/>
      <c r="J21" s="1113"/>
      <c r="K21" s="1113"/>
      <c r="L21" s="274" t="s">
        <v>414</v>
      </c>
      <c r="M21" s="276" t="s">
        <v>1123</v>
      </c>
      <c r="N21" s="271" t="s">
        <v>369</v>
      </c>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c r="AL21" s="1129"/>
      <c r="AM21" s="1129"/>
      <c r="AN21" s="1129"/>
      <c r="AO21" s="919"/>
    </row>
    <row r="22" spans="1:41" hidden="1">
      <c r="A22" s="1125"/>
      <c r="B22" s="1113" t="b">
        <v>0</v>
      </c>
      <c r="C22" s="1113"/>
      <c r="D22" s="1113"/>
      <c r="E22" s="1113"/>
      <c r="F22" s="1113"/>
      <c r="G22" s="1113"/>
      <c r="H22" s="1113"/>
      <c r="I22" s="1113"/>
      <c r="J22" s="1113"/>
      <c r="K22" s="1113"/>
      <c r="L22" s="274" t="s">
        <v>1084</v>
      </c>
      <c r="M22" s="276" t="s">
        <v>441</v>
      </c>
      <c r="N22" s="271" t="s">
        <v>369</v>
      </c>
      <c r="O22" s="1129"/>
      <c r="P22" s="1129"/>
      <c r="Q22" s="1129"/>
      <c r="R22" s="1129"/>
      <c r="S22" s="1129"/>
      <c r="T22" s="1129"/>
      <c r="U22" s="1129"/>
      <c r="V22" s="1129"/>
      <c r="W22" s="1129"/>
      <c r="X22" s="1129"/>
      <c r="Y22" s="1129"/>
      <c r="Z22" s="1129"/>
      <c r="AA22" s="1129"/>
      <c r="AB22" s="1129"/>
      <c r="AC22" s="1129"/>
      <c r="AD22" s="1129"/>
      <c r="AE22" s="1129"/>
      <c r="AF22" s="1129"/>
      <c r="AG22" s="1129"/>
      <c r="AH22" s="1129"/>
      <c r="AI22" s="1129"/>
      <c r="AJ22" s="1129"/>
      <c r="AK22" s="1129"/>
      <c r="AL22" s="1129"/>
      <c r="AM22" s="1129"/>
      <c r="AN22" s="1129"/>
      <c r="AO22" s="919"/>
    </row>
    <row r="23" spans="1:41" hidden="1">
      <c r="A23" s="1125"/>
      <c r="B23" s="1113" t="b">
        <v>0</v>
      </c>
      <c r="C23" s="1113"/>
      <c r="D23" s="1113"/>
      <c r="E23" s="1113"/>
      <c r="F23" s="1113"/>
      <c r="G23" s="1113"/>
      <c r="H23" s="1113"/>
      <c r="I23" s="1113"/>
      <c r="J23" s="1113"/>
      <c r="K23" s="1113"/>
      <c r="L23" s="274" t="s">
        <v>1085</v>
      </c>
      <c r="M23" s="276" t="s">
        <v>442</v>
      </c>
      <c r="N23" s="271" t="s">
        <v>369</v>
      </c>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919"/>
    </row>
    <row r="24" spans="1:41" hidden="1">
      <c r="A24" s="1125"/>
      <c r="B24" s="1113" t="b">
        <v>0</v>
      </c>
      <c r="C24" s="1113"/>
      <c r="D24" s="1113"/>
      <c r="E24" s="1113"/>
      <c r="F24" s="1113"/>
      <c r="G24" s="1113"/>
      <c r="H24" s="1113"/>
      <c r="I24" s="1113"/>
      <c r="J24" s="1113"/>
      <c r="K24" s="1113"/>
      <c r="L24" s="274" t="s">
        <v>166</v>
      </c>
      <c r="M24" s="275" t="s">
        <v>443</v>
      </c>
      <c r="N24" s="271" t="s">
        <v>369</v>
      </c>
      <c r="O24" s="1128">
        <v>0</v>
      </c>
      <c r="P24" s="1128">
        <v>0</v>
      </c>
      <c r="Q24" s="1128">
        <v>0</v>
      </c>
      <c r="R24" s="1128">
        <v>0</v>
      </c>
      <c r="S24" s="1128">
        <v>0</v>
      </c>
      <c r="T24" s="1128">
        <v>0</v>
      </c>
      <c r="U24" s="1128">
        <v>0</v>
      </c>
      <c r="V24" s="1128">
        <v>0</v>
      </c>
      <c r="W24" s="1128">
        <v>0</v>
      </c>
      <c r="X24" s="1128">
        <v>0</v>
      </c>
      <c r="Y24" s="1128">
        <v>0</v>
      </c>
      <c r="Z24" s="1128">
        <v>0</v>
      </c>
      <c r="AA24" s="1128">
        <v>0</v>
      </c>
      <c r="AB24" s="1128">
        <v>0</v>
      </c>
      <c r="AC24" s="1128">
        <v>0</v>
      </c>
      <c r="AD24" s="1128">
        <v>0</v>
      </c>
      <c r="AE24" s="1128">
        <v>0</v>
      </c>
      <c r="AF24" s="1128">
        <v>0</v>
      </c>
      <c r="AG24" s="1128">
        <v>0</v>
      </c>
      <c r="AH24" s="1128">
        <v>0</v>
      </c>
      <c r="AI24" s="1128">
        <v>0</v>
      </c>
      <c r="AJ24" s="1128">
        <v>0</v>
      </c>
      <c r="AK24" s="1128">
        <v>0</v>
      </c>
      <c r="AL24" s="1128">
        <v>0</v>
      </c>
      <c r="AM24" s="1128">
        <v>0</v>
      </c>
      <c r="AN24" s="1128">
        <v>0</v>
      </c>
      <c r="AO24" s="919"/>
    </row>
    <row r="25" spans="1:41" hidden="1">
      <c r="A25" s="1125"/>
      <c r="B25" s="1113" t="b">
        <v>0</v>
      </c>
      <c r="C25" s="1113"/>
      <c r="D25" s="1113"/>
      <c r="E25" s="1113"/>
      <c r="F25" s="1113"/>
      <c r="G25" s="1113"/>
      <c r="H25" s="1113"/>
      <c r="I25" s="1113"/>
      <c r="J25" s="1113"/>
      <c r="K25" s="1113"/>
      <c r="L25" s="274" t="s">
        <v>534</v>
      </c>
      <c r="M25" s="276" t="s">
        <v>444</v>
      </c>
      <c r="N25" s="271" t="s">
        <v>369</v>
      </c>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919"/>
    </row>
    <row r="26" spans="1:41" hidden="1">
      <c r="A26" s="1125"/>
      <c r="B26" s="1113" t="b">
        <v>0</v>
      </c>
      <c r="C26" s="1113"/>
      <c r="D26" s="1113"/>
      <c r="E26" s="1113"/>
      <c r="F26" s="1113"/>
      <c r="G26" s="1113"/>
      <c r="H26" s="1113"/>
      <c r="I26" s="1113"/>
      <c r="J26" s="1113"/>
      <c r="K26" s="1113"/>
      <c r="L26" s="274" t="s">
        <v>540</v>
      </c>
      <c r="M26" s="276" t="s">
        <v>445</v>
      </c>
      <c r="N26" s="271" t="s">
        <v>369</v>
      </c>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919"/>
    </row>
    <row r="27" spans="1:41" hidden="1">
      <c r="A27" s="1125"/>
      <c r="B27" s="1113" t="b">
        <v>0</v>
      </c>
      <c r="C27" s="1113"/>
      <c r="D27" s="1113"/>
      <c r="E27" s="1113"/>
      <c r="F27" s="1113"/>
      <c r="G27" s="1113"/>
      <c r="H27" s="1113"/>
      <c r="I27" s="1113"/>
      <c r="J27" s="1113"/>
      <c r="K27" s="1113"/>
      <c r="L27" s="274" t="s">
        <v>542</v>
      </c>
      <c r="M27" s="276" t="s">
        <v>446</v>
      </c>
      <c r="N27" s="271" t="s">
        <v>369</v>
      </c>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1129"/>
      <c r="AN27" s="1129"/>
      <c r="AO27" s="919"/>
    </row>
    <row r="28" spans="1:41" hidden="1">
      <c r="A28" s="1125"/>
      <c r="B28" s="1113" t="b">
        <v>0</v>
      </c>
      <c r="C28" s="1113"/>
      <c r="D28" s="1113"/>
      <c r="E28" s="1113"/>
      <c r="F28" s="1113"/>
      <c r="G28" s="1113"/>
      <c r="H28" s="1113"/>
      <c r="I28" s="1113"/>
      <c r="J28" s="1113"/>
      <c r="K28" s="1113"/>
      <c r="L28" s="274" t="s">
        <v>378</v>
      </c>
      <c r="M28" s="275" t="s">
        <v>447</v>
      </c>
      <c r="N28" s="271" t="s">
        <v>369</v>
      </c>
      <c r="O28" s="1128">
        <v>0</v>
      </c>
      <c r="P28" s="1128">
        <v>0</v>
      </c>
      <c r="Q28" s="1128">
        <v>0</v>
      </c>
      <c r="R28" s="1128">
        <v>0</v>
      </c>
      <c r="S28" s="1128">
        <v>0</v>
      </c>
      <c r="T28" s="1128">
        <v>0</v>
      </c>
      <c r="U28" s="1128">
        <v>0</v>
      </c>
      <c r="V28" s="1128">
        <v>0</v>
      </c>
      <c r="W28" s="1128">
        <v>0</v>
      </c>
      <c r="X28" s="1128">
        <v>0</v>
      </c>
      <c r="Y28" s="1128">
        <v>0</v>
      </c>
      <c r="Z28" s="1128">
        <v>0</v>
      </c>
      <c r="AA28" s="1128">
        <v>0</v>
      </c>
      <c r="AB28" s="1128">
        <v>0</v>
      </c>
      <c r="AC28" s="1128">
        <v>0</v>
      </c>
      <c r="AD28" s="1128">
        <v>0</v>
      </c>
      <c r="AE28" s="1128">
        <v>0</v>
      </c>
      <c r="AF28" s="1128">
        <v>0</v>
      </c>
      <c r="AG28" s="1128">
        <v>0</v>
      </c>
      <c r="AH28" s="1128">
        <v>0</v>
      </c>
      <c r="AI28" s="1128">
        <v>0</v>
      </c>
      <c r="AJ28" s="1128">
        <v>0</v>
      </c>
      <c r="AK28" s="1128">
        <v>0</v>
      </c>
      <c r="AL28" s="1128">
        <v>0</v>
      </c>
      <c r="AM28" s="1128">
        <v>0</v>
      </c>
      <c r="AN28" s="1128">
        <v>0</v>
      </c>
      <c r="AO28" s="919"/>
    </row>
    <row r="29" spans="1:41" hidden="1">
      <c r="A29" s="1125"/>
      <c r="B29" s="1113" t="b">
        <v>0</v>
      </c>
      <c r="C29" s="1113"/>
      <c r="D29" s="1113"/>
      <c r="E29" s="1113"/>
      <c r="F29" s="1113"/>
      <c r="G29" s="1113"/>
      <c r="H29" s="1113"/>
      <c r="I29" s="1113"/>
      <c r="J29" s="1113"/>
      <c r="K29" s="1113"/>
      <c r="L29" s="274" t="s">
        <v>564</v>
      </c>
      <c r="M29" s="276" t="s">
        <v>448</v>
      </c>
      <c r="N29" s="271" t="s">
        <v>369</v>
      </c>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129"/>
      <c r="AM29" s="1129"/>
      <c r="AN29" s="1129"/>
      <c r="AO29" s="919"/>
    </row>
    <row r="30" spans="1:41" hidden="1">
      <c r="A30" s="1125"/>
      <c r="B30" s="1113" t="b">
        <v>0</v>
      </c>
      <c r="C30" s="1113"/>
      <c r="D30" s="1113"/>
      <c r="E30" s="1113"/>
      <c r="F30" s="1113"/>
      <c r="G30" s="1113"/>
      <c r="H30" s="1113"/>
      <c r="I30" s="1113"/>
      <c r="J30" s="1113"/>
      <c r="K30" s="1113"/>
      <c r="L30" s="274" t="s">
        <v>566</v>
      </c>
      <c r="M30" s="276" t="s">
        <v>449</v>
      </c>
      <c r="N30" s="271" t="s">
        <v>369</v>
      </c>
      <c r="O30" s="1129"/>
      <c r="P30" s="1129"/>
      <c r="Q30" s="1129"/>
      <c r="R30" s="1129"/>
      <c r="S30" s="1129"/>
      <c r="T30" s="1129"/>
      <c r="U30" s="1129"/>
      <c r="V30" s="1129"/>
      <c r="W30" s="1129"/>
      <c r="X30" s="1129"/>
      <c r="Y30" s="1129"/>
      <c r="Z30" s="1129"/>
      <c r="AA30" s="1129"/>
      <c r="AB30" s="1129"/>
      <c r="AC30" s="1129"/>
      <c r="AD30" s="1129"/>
      <c r="AE30" s="1129"/>
      <c r="AF30" s="1129"/>
      <c r="AG30" s="1129"/>
      <c r="AH30" s="1129"/>
      <c r="AI30" s="1129"/>
      <c r="AJ30" s="1129"/>
      <c r="AK30" s="1129"/>
      <c r="AL30" s="1129"/>
      <c r="AM30" s="1129"/>
      <c r="AN30" s="1129"/>
      <c r="AO30" s="919"/>
    </row>
    <row r="31" spans="1:41" hidden="1">
      <c r="A31" s="1125"/>
      <c r="B31" s="1113" t="b">
        <v>0</v>
      </c>
      <c r="C31" s="1113"/>
      <c r="D31" s="1113"/>
      <c r="E31" s="1113"/>
      <c r="F31" s="1113"/>
      <c r="G31" s="1113"/>
      <c r="H31" s="1113"/>
      <c r="I31" s="1113"/>
      <c r="J31" s="1113"/>
      <c r="K31" s="1113"/>
      <c r="L31" s="274" t="s">
        <v>568</v>
      </c>
      <c r="M31" s="276" t="s">
        <v>450</v>
      </c>
      <c r="N31" s="271" t="s">
        <v>369</v>
      </c>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129"/>
      <c r="AM31" s="1129"/>
      <c r="AN31" s="1129"/>
      <c r="AO31" s="919"/>
    </row>
    <row r="32" spans="1:41" hidden="1">
      <c r="A32" s="1125"/>
      <c r="B32" s="1113" t="b">
        <v>0</v>
      </c>
      <c r="C32" s="1113"/>
      <c r="D32" s="1113"/>
      <c r="E32" s="1113"/>
      <c r="F32" s="1113"/>
      <c r="G32" s="1113"/>
      <c r="H32" s="1113"/>
      <c r="I32" s="1113"/>
      <c r="J32" s="1113"/>
      <c r="K32" s="1113"/>
      <c r="L32" s="274" t="s">
        <v>380</v>
      </c>
      <c r="M32" s="275" t="s">
        <v>451</v>
      </c>
      <c r="N32" s="271" t="s">
        <v>369</v>
      </c>
      <c r="O32" s="1128">
        <v>0</v>
      </c>
      <c r="P32" s="1128">
        <v>0</v>
      </c>
      <c r="Q32" s="1128">
        <v>0</v>
      </c>
      <c r="R32" s="1128">
        <v>0</v>
      </c>
      <c r="S32" s="1128">
        <v>0</v>
      </c>
      <c r="T32" s="1128">
        <v>0</v>
      </c>
      <c r="U32" s="1128">
        <v>0</v>
      </c>
      <c r="V32" s="1128">
        <v>0</v>
      </c>
      <c r="W32" s="1128">
        <v>0</v>
      </c>
      <c r="X32" s="1128">
        <v>0</v>
      </c>
      <c r="Y32" s="1128">
        <v>0</v>
      </c>
      <c r="Z32" s="1128">
        <v>0</v>
      </c>
      <c r="AA32" s="1128">
        <v>0</v>
      </c>
      <c r="AB32" s="1128">
        <v>0</v>
      </c>
      <c r="AC32" s="1128">
        <v>0</v>
      </c>
      <c r="AD32" s="1128">
        <v>0</v>
      </c>
      <c r="AE32" s="1128">
        <v>0</v>
      </c>
      <c r="AF32" s="1128">
        <v>0</v>
      </c>
      <c r="AG32" s="1128">
        <v>0</v>
      </c>
      <c r="AH32" s="1128">
        <v>0</v>
      </c>
      <c r="AI32" s="1128">
        <v>0</v>
      </c>
      <c r="AJ32" s="1128">
        <v>0</v>
      </c>
      <c r="AK32" s="1128">
        <v>0</v>
      </c>
      <c r="AL32" s="1128">
        <v>0</v>
      </c>
      <c r="AM32" s="1128">
        <v>0</v>
      </c>
      <c r="AN32" s="1128">
        <v>0</v>
      </c>
      <c r="AO32" s="919"/>
    </row>
    <row r="33" spans="1:41" hidden="1">
      <c r="A33" s="1125"/>
      <c r="B33" s="1113" t="b">
        <v>0</v>
      </c>
      <c r="C33" s="1113"/>
      <c r="D33" s="1113"/>
      <c r="E33" s="1113"/>
      <c r="F33" s="1113"/>
      <c r="G33" s="1113"/>
      <c r="H33" s="1113"/>
      <c r="I33" s="1113"/>
      <c r="J33" s="1113"/>
      <c r="K33" s="1113"/>
      <c r="L33" s="274" t="s">
        <v>573</v>
      </c>
      <c r="M33" s="276" t="s">
        <v>452</v>
      </c>
      <c r="N33" s="271" t="s">
        <v>369</v>
      </c>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c r="AL33" s="1129"/>
      <c r="AM33" s="1129"/>
      <c r="AN33" s="1129"/>
      <c r="AO33" s="919"/>
    </row>
    <row r="34" spans="1:41" ht="22.5" hidden="1">
      <c r="A34" s="1125"/>
      <c r="B34" s="1113" t="b">
        <v>0</v>
      </c>
      <c r="C34" s="1113"/>
      <c r="D34" s="1113"/>
      <c r="E34" s="1113"/>
      <c r="F34" s="1113"/>
      <c r="G34" s="1113"/>
      <c r="H34" s="1113"/>
      <c r="I34" s="1113"/>
      <c r="J34" s="1113"/>
      <c r="K34" s="1113"/>
      <c r="L34" s="274" t="s">
        <v>587</v>
      </c>
      <c r="M34" s="276" t="s">
        <v>1175</v>
      </c>
      <c r="N34" s="271" t="s">
        <v>369</v>
      </c>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29"/>
      <c r="AK34" s="1129"/>
      <c r="AL34" s="1129"/>
      <c r="AM34" s="1129"/>
      <c r="AN34" s="1129"/>
      <c r="AO34" s="919"/>
    </row>
    <row r="35" spans="1:41" ht="22.5" hidden="1">
      <c r="A35" s="1125"/>
      <c r="B35" s="1113" t="b">
        <v>0</v>
      </c>
      <c r="C35" s="1113"/>
      <c r="D35" s="1113"/>
      <c r="E35" s="1113"/>
      <c r="F35" s="1113"/>
      <c r="G35" s="1113"/>
      <c r="H35" s="1113"/>
      <c r="I35" s="1113"/>
      <c r="J35" s="1113"/>
      <c r="K35" s="1113"/>
      <c r="L35" s="274" t="s">
        <v>593</v>
      </c>
      <c r="M35" s="276" t="s">
        <v>453</v>
      </c>
      <c r="N35" s="271" t="s">
        <v>369</v>
      </c>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29"/>
      <c r="AM35" s="1129"/>
      <c r="AN35" s="1129"/>
      <c r="AO35" s="919"/>
    </row>
    <row r="36" spans="1:41" hidden="1">
      <c r="A36" s="1125"/>
      <c r="B36" s="1113" t="b">
        <v>0</v>
      </c>
      <c r="C36" s="1113"/>
      <c r="D36" s="1113"/>
      <c r="E36" s="1113"/>
      <c r="F36" s="1113"/>
      <c r="G36" s="1113"/>
      <c r="H36" s="1113"/>
      <c r="I36" s="1113"/>
      <c r="J36" s="1113"/>
      <c r="K36" s="1113"/>
      <c r="L36" s="274" t="s">
        <v>595</v>
      </c>
      <c r="M36" s="276" t="s">
        <v>454</v>
      </c>
      <c r="N36" s="271" t="s">
        <v>369</v>
      </c>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c r="AL36" s="1129"/>
      <c r="AM36" s="1129"/>
      <c r="AN36" s="1129"/>
      <c r="AO36" s="919"/>
    </row>
    <row r="37" spans="1:41" s="279" customFormat="1" ht="22.5" hidden="1">
      <c r="A37" s="1125"/>
      <c r="B37" s="1113" t="b">
        <v>0</v>
      </c>
      <c r="C37" s="1126"/>
      <c r="D37" s="1126"/>
      <c r="E37" s="1126"/>
      <c r="F37" s="1126"/>
      <c r="G37" s="1126"/>
      <c r="H37" s="1126"/>
      <c r="I37" s="1126"/>
      <c r="J37" s="1126"/>
      <c r="K37" s="1126"/>
      <c r="L37" s="277" t="s">
        <v>102</v>
      </c>
      <c r="M37" s="273" t="s">
        <v>455</v>
      </c>
      <c r="N37" s="278" t="s">
        <v>369</v>
      </c>
      <c r="O37" s="1127">
        <v>0</v>
      </c>
      <c r="P37" s="1127">
        <v>0</v>
      </c>
      <c r="Q37" s="1127">
        <v>0</v>
      </c>
      <c r="R37" s="1127">
        <v>0</v>
      </c>
      <c r="S37" s="1127">
        <v>0</v>
      </c>
      <c r="T37" s="1127">
        <v>0</v>
      </c>
      <c r="U37" s="1127">
        <v>0</v>
      </c>
      <c r="V37" s="1127">
        <v>0</v>
      </c>
      <c r="W37" s="1127">
        <v>0</v>
      </c>
      <c r="X37" s="1127">
        <v>0</v>
      </c>
      <c r="Y37" s="1127">
        <v>0</v>
      </c>
      <c r="Z37" s="1127">
        <v>0</v>
      </c>
      <c r="AA37" s="1127">
        <v>0</v>
      </c>
      <c r="AB37" s="1127">
        <v>0</v>
      </c>
      <c r="AC37" s="1127">
        <v>0</v>
      </c>
      <c r="AD37" s="1127">
        <v>0</v>
      </c>
      <c r="AE37" s="1127">
        <v>0</v>
      </c>
      <c r="AF37" s="1127">
        <v>0</v>
      </c>
      <c r="AG37" s="1127">
        <v>0</v>
      </c>
      <c r="AH37" s="1127">
        <v>0</v>
      </c>
      <c r="AI37" s="1127">
        <v>0</v>
      </c>
      <c r="AJ37" s="1127">
        <v>0</v>
      </c>
      <c r="AK37" s="1127">
        <v>0</v>
      </c>
      <c r="AL37" s="1127">
        <v>0</v>
      </c>
      <c r="AM37" s="1127">
        <v>0</v>
      </c>
      <c r="AN37" s="1127">
        <v>0</v>
      </c>
      <c r="AO37" s="919"/>
    </row>
    <row r="38" spans="1:41" hidden="1">
      <c r="A38" s="1125"/>
      <c r="B38" s="1113" t="b">
        <v>0</v>
      </c>
      <c r="C38" s="1113"/>
      <c r="D38" s="1113"/>
      <c r="E38" s="1113"/>
      <c r="F38" s="1113"/>
      <c r="G38" s="1113"/>
      <c r="H38" s="1113"/>
      <c r="I38" s="1113"/>
      <c r="J38" s="1113"/>
      <c r="K38" s="1113"/>
      <c r="L38" s="274" t="s">
        <v>17</v>
      </c>
      <c r="M38" s="275" t="s">
        <v>1186</v>
      </c>
      <c r="N38" s="271" t="s">
        <v>369</v>
      </c>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29"/>
      <c r="AK38" s="1129"/>
      <c r="AL38" s="1129"/>
      <c r="AM38" s="1129"/>
      <c r="AN38" s="1129"/>
      <c r="AO38" s="919"/>
    </row>
    <row r="39" spans="1:41" hidden="1">
      <c r="A39" s="1125"/>
      <c r="B39" s="1113" t="b">
        <v>0</v>
      </c>
      <c r="C39" s="1113"/>
      <c r="D39" s="1113"/>
      <c r="E39" s="1113"/>
      <c r="F39" s="1113"/>
      <c r="G39" s="1113"/>
      <c r="H39" s="1113"/>
      <c r="I39" s="1113"/>
      <c r="J39" s="1113"/>
      <c r="K39" s="1113"/>
      <c r="L39" s="274" t="s">
        <v>146</v>
      </c>
      <c r="M39" s="275" t="s">
        <v>1187</v>
      </c>
      <c r="N39" s="271" t="s">
        <v>369</v>
      </c>
      <c r="O39" s="1129"/>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K39" s="1129"/>
      <c r="AL39" s="1129"/>
      <c r="AM39" s="1129"/>
      <c r="AN39" s="1129"/>
      <c r="AO39" s="919"/>
    </row>
    <row r="40" spans="1:41" hidden="1">
      <c r="A40" s="1125"/>
      <c r="B40" s="1113" t="b">
        <v>0</v>
      </c>
      <c r="C40" s="1113"/>
      <c r="D40" s="1113"/>
      <c r="E40" s="1113"/>
      <c r="F40" s="1113"/>
      <c r="G40" s="1113"/>
      <c r="H40" s="1113"/>
      <c r="I40" s="1113"/>
      <c r="J40" s="1113"/>
      <c r="K40" s="1113"/>
      <c r="L40" s="274" t="s">
        <v>167</v>
      </c>
      <c r="M40" s="275" t="s">
        <v>456</v>
      </c>
      <c r="N40" s="271" t="s">
        <v>369</v>
      </c>
      <c r="O40" s="1129"/>
      <c r="P40" s="1129"/>
      <c r="Q40" s="1129"/>
      <c r="R40" s="1129"/>
      <c r="S40" s="1129"/>
      <c r="T40" s="1129"/>
      <c r="U40" s="1129"/>
      <c r="V40" s="1129"/>
      <c r="W40" s="1129"/>
      <c r="X40" s="1129"/>
      <c r="Y40" s="1129"/>
      <c r="Z40" s="1129"/>
      <c r="AA40" s="1129"/>
      <c r="AB40" s="1129"/>
      <c r="AC40" s="1129"/>
      <c r="AD40" s="1129"/>
      <c r="AE40" s="1129"/>
      <c r="AF40" s="1129"/>
      <c r="AG40" s="1129"/>
      <c r="AH40" s="1129"/>
      <c r="AI40" s="1129"/>
      <c r="AJ40" s="1129"/>
      <c r="AK40" s="1129"/>
      <c r="AL40" s="1129"/>
      <c r="AM40" s="1129"/>
      <c r="AN40" s="1129"/>
      <c r="AO40" s="919"/>
    </row>
    <row r="41" spans="1:41" s="82" customFormat="1">
      <c r="A41" s="912" t="s">
        <v>18</v>
      </c>
      <c r="B41" s="1113" t="b">
        <v>1</v>
      </c>
      <c r="C41" s="894"/>
      <c r="D41" s="894"/>
      <c r="E41" s="894"/>
      <c r="F41" s="894"/>
      <c r="G41" s="894"/>
      <c r="H41" s="894"/>
      <c r="I41" s="894"/>
      <c r="J41" s="894"/>
      <c r="K41" s="894"/>
      <c r="L41" s="1045" t="s">
        <v>4290</v>
      </c>
      <c r="M41" s="1130"/>
      <c r="N41" s="1130"/>
      <c r="O41" s="1130"/>
      <c r="P41" s="1130"/>
      <c r="Q41" s="1130"/>
      <c r="R41" s="1130"/>
      <c r="S41" s="1130"/>
      <c r="T41" s="1130"/>
      <c r="U41" s="1130"/>
      <c r="V41" s="1130"/>
      <c r="W41" s="1130"/>
      <c r="X41" s="1130"/>
      <c r="Y41" s="1130"/>
      <c r="Z41" s="1130"/>
      <c r="AA41" s="1130"/>
      <c r="AB41" s="1130"/>
      <c r="AC41" s="1130"/>
      <c r="AD41" s="1130"/>
      <c r="AE41" s="1130"/>
      <c r="AF41" s="1130"/>
      <c r="AG41" s="1130"/>
      <c r="AH41" s="1130"/>
      <c r="AI41" s="1130"/>
      <c r="AJ41" s="1130"/>
      <c r="AK41" s="1130"/>
      <c r="AL41" s="1130"/>
      <c r="AM41" s="1130"/>
      <c r="AN41" s="1130"/>
      <c r="AO41" s="1130"/>
    </row>
    <row r="42" spans="1:41" s="279" customFormat="1" ht="22.5">
      <c r="A42" s="963">
        <v>1</v>
      </c>
      <c r="B42" s="1113" t="b">
        <v>1</v>
      </c>
      <c r="C42" s="1126"/>
      <c r="D42" s="1126"/>
      <c r="E42" s="1126"/>
      <c r="F42" s="1126"/>
      <c r="G42" s="1126"/>
      <c r="H42" s="1126"/>
      <c r="I42" s="1126"/>
      <c r="J42" s="1126"/>
      <c r="K42" s="1126"/>
      <c r="L42" s="277">
        <v>1</v>
      </c>
      <c r="M42" s="272" t="s">
        <v>438</v>
      </c>
      <c r="N42" s="278" t="s">
        <v>369</v>
      </c>
      <c r="O42" s="1127">
        <v>0</v>
      </c>
      <c r="P42" s="1127">
        <v>0</v>
      </c>
      <c r="Q42" s="1127">
        <v>0</v>
      </c>
      <c r="R42" s="1127">
        <v>0</v>
      </c>
      <c r="S42" s="1127">
        <v>0</v>
      </c>
      <c r="T42" s="1127">
        <v>0</v>
      </c>
      <c r="U42" s="1127">
        <v>0</v>
      </c>
      <c r="V42" s="1127">
        <v>0</v>
      </c>
      <c r="W42" s="1127">
        <v>0</v>
      </c>
      <c r="X42" s="1127">
        <v>0</v>
      </c>
      <c r="Y42" s="1127">
        <v>0</v>
      </c>
      <c r="Z42" s="1127">
        <v>0</v>
      </c>
      <c r="AA42" s="1127">
        <v>0</v>
      </c>
      <c r="AB42" s="1127">
        <v>0</v>
      </c>
      <c r="AC42" s="1127">
        <v>0</v>
      </c>
      <c r="AD42" s="1127">
        <v>0</v>
      </c>
      <c r="AE42" s="1127">
        <v>0</v>
      </c>
      <c r="AF42" s="1127">
        <v>0</v>
      </c>
      <c r="AG42" s="1127">
        <v>0</v>
      </c>
      <c r="AH42" s="1127">
        <v>0</v>
      </c>
      <c r="AI42" s="1127">
        <v>0</v>
      </c>
      <c r="AJ42" s="1127">
        <v>0</v>
      </c>
      <c r="AK42" s="1127">
        <v>0</v>
      </c>
      <c r="AL42" s="1127">
        <v>0</v>
      </c>
      <c r="AM42" s="1127">
        <v>0</v>
      </c>
      <c r="AN42" s="1127">
        <v>0</v>
      </c>
      <c r="AO42" s="919"/>
    </row>
    <row r="43" spans="1:41">
      <c r="A43" s="963">
        <v>1</v>
      </c>
      <c r="B43" s="1113" t="b">
        <v>1</v>
      </c>
      <c r="C43" s="1113"/>
      <c r="D43" s="1113"/>
      <c r="E43" s="1113"/>
      <c r="F43" s="1113"/>
      <c r="G43" s="1113"/>
      <c r="H43" s="1113"/>
      <c r="I43" s="1113"/>
      <c r="J43" s="1113"/>
      <c r="K43" s="1113"/>
      <c r="L43" s="274" t="s">
        <v>165</v>
      </c>
      <c r="M43" s="275" t="s">
        <v>439</v>
      </c>
      <c r="N43" s="271" t="s">
        <v>369</v>
      </c>
      <c r="O43" s="1128">
        <v>0</v>
      </c>
      <c r="P43" s="1128">
        <v>0</v>
      </c>
      <c r="Q43" s="1128">
        <v>0</v>
      </c>
      <c r="R43" s="1128">
        <v>0</v>
      </c>
      <c r="S43" s="1128">
        <v>0</v>
      </c>
      <c r="T43" s="1128">
        <v>0</v>
      </c>
      <c r="U43" s="1128">
        <v>0</v>
      </c>
      <c r="V43" s="1128">
        <v>0</v>
      </c>
      <c r="W43" s="1128">
        <v>0</v>
      </c>
      <c r="X43" s="1128">
        <v>0</v>
      </c>
      <c r="Y43" s="1128">
        <v>0</v>
      </c>
      <c r="Z43" s="1128">
        <v>0</v>
      </c>
      <c r="AA43" s="1128">
        <v>0</v>
      </c>
      <c r="AB43" s="1128">
        <v>0</v>
      </c>
      <c r="AC43" s="1128">
        <v>0</v>
      </c>
      <c r="AD43" s="1128">
        <v>0</v>
      </c>
      <c r="AE43" s="1128">
        <v>0</v>
      </c>
      <c r="AF43" s="1128">
        <v>0</v>
      </c>
      <c r="AG43" s="1128">
        <v>0</v>
      </c>
      <c r="AH43" s="1128">
        <v>0</v>
      </c>
      <c r="AI43" s="1128">
        <v>0</v>
      </c>
      <c r="AJ43" s="1128">
        <v>0</v>
      </c>
      <c r="AK43" s="1128">
        <v>0</v>
      </c>
      <c r="AL43" s="1128">
        <v>0</v>
      </c>
      <c r="AM43" s="1128">
        <v>0</v>
      </c>
      <c r="AN43" s="1128">
        <v>0</v>
      </c>
      <c r="AO43" s="919"/>
    </row>
    <row r="44" spans="1:41">
      <c r="A44" s="963">
        <v>1</v>
      </c>
      <c r="B44" s="1113" t="b">
        <v>1</v>
      </c>
      <c r="C44" s="1113"/>
      <c r="D44" s="1113"/>
      <c r="E44" s="1113"/>
      <c r="F44" s="1113"/>
      <c r="G44" s="1113"/>
      <c r="H44" s="1113"/>
      <c r="I44" s="1113"/>
      <c r="J44" s="1113"/>
      <c r="K44" s="1113"/>
      <c r="L44" s="274" t="s">
        <v>412</v>
      </c>
      <c r="M44" s="276" t="s">
        <v>440</v>
      </c>
      <c r="N44" s="271" t="s">
        <v>369</v>
      </c>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29"/>
      <c r="AL44" s="1129"/>
      <c r="AM44" s="1129"/>
      <c r="AN44" s="1129"/>
      <c r="AO44" s="919"/>
    </row>
    <row r="45" spans="1:41">
      <c r="A45" s="963">
        <v>1</v>
      </c>
      <c r="B45" s="1113" t="b">
        <v>1</v>
      </c>
      <c r="C45" s="1113"/>
      <c r="D45" s="1113"/>
      <c r="E45" s="1113"/>
      <c r="F45" s="1113"/>
      <c r="G45" s="1113"/>
      <c r="H45" s="1113"/>
      <c r="I45" s="1113"/>
      <c r="J45" s="1113"/>
      <c r="K45" s="1113"/>
      <c r="L45" s="274" t="s">
        <v>414</v>
      </c>
      <c r="M45" s="276" t="s">
        <v>1123</v>
      </c>
      <c r="N45" s="271" t="s">
        <v>369</v>
      </c>
      <c r="O45" s="1129"/>
      <c r="P45" s="1129"/>
      <c r="Q45" s="1129"/>
      <c r="R45" s="1129"/>
      <c r="S45" s="1129"/>
      <c r="T45" s="1129"/>
      <c r="U45" s="1129"/>
      <c r="V45" s="1129"/>
      <c r="W45" s="1129"/>
      <c r="X45" s="1129"/>
      <c r="Y45" s="1129"/>
      <c r="Z45" s="1129"/>
      <c r="AA45" s="1129"/>
      <c r="AB45" s="1129"/>
      <c r="AC45" s="1129"/>
      <c r="AD45" s="1129"/>
      <c r="AE45" s="1129"/>
      <c r="AF45" s="1129"/>
      <c r="AG45" s="1129"/>
      <c r="AH45" s="1129"/>
      <c r="AI45" s="1129"/>
      <c r="AJ45" s="1129"/>
      <c r="AK45" s="1129"/>
      <c r="AL45" s="1129"/>
      <c r="AM45" s="1129"/>
      <c r="AN45" s="1129"/>
      <c r="AO45" s="919"/>
    </row>
    <row r="46" spans="1:41">
      <c r="A46" s="963">
        <v>1</v>
      </c>
      <c r="B46" s="1113" t="b">
        <v>1</v>
      </c>
      <c r="C46" s="1113"/>
      <c r="D46" s="1113"/>
      <c r="E46" s="1113"/>
      <c r="F46" s="1113"/>
      <c r="G46" s="1113"/>
      <c r="H46" s="1113"/>
      <c r="I46" s="1113"/>
      <c r="J46" s="1113"/>
      <c r="K46" s="1113"/>
      <c r="L46" s="274" t="s">
        <v>1084</v>
      </c>
      <c r="M46" s="276" t="s">
        <v>441</v>
      </c>
      <c r="N46" s="271" t="s">
        <v>369</v>
      </c>
      <c r="O46" s="1129"/>
      <c r="P46" s="1129"/>
      <c r="Q46" s="1129"/>
      <c r="R46" s="1129"/>
      <c r="S46" s="1129"/>
      <c r="T46" s="1129"/>
      <c r="U46" s="1129"/>
      <c r="V46" s="1129"/>
      <c r="W46" s="1129"/>
      <c r="X46" s="1129"/>
      <c r="Y46" s="1129"/>
      <c r="Z46" s="1129"/>
      <c r="AA46" s="1129"/>
      <c r="AB46" s="1129"/>
      <c r="AC46" s="1129"/>
      <c r="AD46" s="1129"/>
      <c r="AE46" s="1129"/>
      <c r="AF46" s="1129"/>
      <c r="AG46" s="1129"/>
      <c r="AH46" s="1129"/>
      <c r="AI46" s="1129"/>
      <c r="AJ46" s="1129"/>
      <c r="AK46" s="1129"/>
      <c r="AL46" s="1129"/>
      <c r="AM46" s="1129"/>
      <c r="AN46" s="1129"/>
      <c r="AO46" s="919"/>
    </row>
    <row r="47" spans="1:41">
      <c r="A47" s="963">
        <v>1</v>
      </c>
      <c r="B47" s="1113" t="b">
        <v>1</v>
      </c>
      <c r="C47" s="1113"/>
      <c r="D47" s="1113"/>
      <c r="E47" s="1113"/>
      <c r="F47" s="1113"/>
      <c r="G47" s="1113"/>
      <c r="H47" s="1113"/>
      <c r="I47" s="1113"/>
      <c r="J47" s="1113"/>
      <c r="K47" s="1113"/>
      <c r="L47" s="274" t="s">
        <v>1085</v>
      </c>
      <c r="M47" s="276" t="s">
        <v>442</v>
      </c>
      <c r="N47" s="271" t="s">
        <v>369</v>
      </c>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129"/>
      <c r="AO47" s="919"/>
    </row>
    <row r="48" spans="1:41">
      <c r="A48" s="963">
        <v>1</v>
      </c>
      <c r="B48" s="1113" t="b">
        <v>1</v>
      </c>
      <c r="C48" s="1113"/>
      <c r="D48" s="1113"/>
      <c r="E48" s="1113"/>
      <c r="F48" s="1113"/>
      <c r="G48" s="1113"/>
      <c r="H48" s="1113"/>
      <c r="I48" s="1113"/>
      <c r="J48" s="1113"/>
      <c r="K48" s="1113"/>
      <c r="L48" s="274" t="s">
        <v>166</v>
      </c>
      <c r="M48" s="275" t="s">
        <v>443</v>
      </c>
      <c r="N48" s="271" t="s">
        <v>369</v>
      </c>
      <c r="O48" s="1128">
        <v>0</v>
      </c>
      <c r="P48" s="1128">
        <v>0</v>
      </c>
      <c r="Q48" s="1128">
        <v>0</v>
      </c>
      <c r="R48" s="1128">
        <v>0</v>
      </c>
      <c r="S48" s="1128">
        <v>0</v>
      </c>
      <c r="T48" s="1128">
        <v>0</v>
      </c>
      <c r="U48" s="1128">
        <v>0</v>
      </c>
      <c r="V48" s="1128">
        <v>0</v>
      </c>
      <c r="W48" s="1128">
        <v>0</v>
      </c>
      <c r="X48" s="1128">
        <v>0</v>
      </c>
      <c r="Y48" s="1128">
        <v>0</v>
      </c>
      <c r="Z48" s="1128">
        <v>0</v>
      </c>
      <c r="AA48" s="1128">
        <v>0</v>
      </c>
      <c r="AB48" s="1128">
        <v>0</v>
      </c>
      <c r="AC48" s="1128">
        <v>0</v>
      </c>
      <c r="AD48" s="1128">
        <v>0</v>
      </c>
      <c r="AE48" s="1128">
        <v>0</v>
      </c>
      <c r="AF48" s="1128">
        <v>0</v>
      </c>
      <c r="AG48" s="1128">
        <v>0</v>
      </c>
      <c r="AH48" s="1128">
        <v>0</v>
      </c>
      <c r="AI48" s="1128">
        <v>0</v>
      </c>
      <c r="AJ48" s="1128">
        <v>0</v>
      </c>
      <c r="AK48" s="1128">
        <v>0</v>
      </c>
      <c r="AL48" s="1128">
        <v>0</v>
      </c>
      <c r="AM48" s="1128">
        <v>0</v>
      </c>
      <c r="AN48" s="1128">
        <v>0</v>
      </c>
      <c r="AO48" s="919"/>
    </row>
    <row r="49" spans="1:41">
      <c r="A49" s="963">
        <v>1</v>
      </c>
      <c r="B49" s="1113" t="b">
        <v>1</v>
      </c>
      <c r="C49" s="1113"/>
      <c r="D49" s="1113"/>
      <c r="E49" s="1113"/>
      <c r="F49" s="1113"/>
      <c r="G49" s="1113"/>
      <c r="H49" s="1113"/>
      <c r="I49" s="1113"/>
      <c r="J49" s="1113"/>
      <c r="K49" s="1113"/>
      <c r="L49" s="274" t="s">
        <v>534</v>
      </c>
      <c r="M49" s="276" t="s">
        <v>444</v>
      </c>
      <c r="N49" s="271" t="s">
        <v>369</v>
      </c>
      <c r="O49" s="1129"/>
      <c r="P49" s="1129"/>
      <c r="Q49" s="1129"/>
      <c r="R49" s="1129"/>
      <c r="S49" s="1129"/>
      <c r="T49" s="1129"/>
      <c r="U49" s="1129"/>
      <c r="V49" s="1129"/>
      <c r="W49" s="1129"/>
      <c r="X49" s="1129"/>
      <c r="Y49" s="1129"/>
      <c r="Z49" s="1129"/>
      <c r="AA49" s="1129"/>
      <c r="AB49" s="1129"/>
      <c r="AC49" s="1129"/>
      <c r="AD49" s="1129"/>
      <c r="AE49" s="1129"/>
      <c r="AF49" s="1129"/>
      <c r="AG49" s="1129"/>
      <c r="AH49" s="1129"/>
      <c r="AI49" s="1129"/>
      <c r="AJ49" s="1129"/>
      <c r="AK49" s="1129"/>
      <c r="AL49" s="1129"/>
      <c r="AM49" s="1129"/>
      <c r="AN49" s="1129"/>
      <c r="AO49" s="919"/>
    </row>
    <row r="50" spans="1:41">
      <c r="A50" s="963">
        <v>1</v>
      </c>
      <c r="B50" s="1113" t="b">
        <v>1</v>
      </c>
      <c r="C50" s="1113"/>
      <c r="D50" s="1113"/>
      <c r="E50" s="1113"/>
      <c r="F50" s="1113"/>
      <c r="G50" s="1113"/>
      <c r="H50" s="1113"/>
      <c r="I50" s="1113"/>
      <c r="J50" s="1113"/>
      <c r="K50" s="1113"/>
      <c r="L50" s="274" t="s">
        <v>540</v>
      </c>
      <c r="M50" s="276" t="s">
        <v>445</v>
      </c>
      <c r="N50" s="271" t="s">
        <v>369</v>
      </c>
      <c r="O50" s="1129"/>
      <c r="P50" s="1129"/>
      <c r="Q50" s="1129"/>
      <c r="R50" s="1129"/>
      <c r="S50" s="1129"/>
      <c r="T50" s="1129"/>
      <c r="U50" s="1129"/>
      <c r="V50" s="1129"/>
      <c r="W50" s="1129"/>
      <c r="X50" s="1129"/>
      <c r="Y50" s="1129"/>
      <c r="Z50" s="1129"/>
      <c r="AA50" s="1129"/>
      <c r="AB50" s="1129"/>
      <c r="AC50" s="1129"/>
      <c r="AD50" s="1129"/>
      <c r="AE50" s="1129"/>
      <c r="AF50" s="1129"/>
      <c r="AG50" s="1129"/>
      <c r="AH50" s="1129"/>
      <c r="AI50" s="1129"/>
      <c r="AJ50" s="1129"/>
      <c r="AK50" s="1129"/>
      <c r="AL50" s="1129"/>
      <c r="AM50" s="1129"/>
      <c r="AN50" s="1129"/>
      <c r="AO50" s="919"/>
    </row>
    <row r="51" spans="1:41">
      <c r="A51" s="963">
        <v>1</v>
      </c>
      <c r="B51" s="1113" t="b">
        <v>1</v>
      </c>
      <c r="C51" s="1113"/>
      <c r="D51" s="1113"/>
      <c r="E51" s="1113"/>
      <c r="F51" s="1113"/>
      <c r="G51" s="1113"/>
      <c r="H51" s="1113"/>
      <c r="I51" s="1113"/>
      <c r="J51" s="1113"/>
      <c r="K51" s="1113"/>
      <c r="L51" s="274" t="s">
        <v>542</v>
      </c>
      <c r="M51" s="276" t="s">
        <v>446</v>
      </c>
      <c r="N51" s="271" t="s">
        <v>369</v>
      </c>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c r="AL51" s="1129"/>
      <c r="AM51" s="1129"/>
      <c r="AN51" s="1129"/>
      <c r="AO51" s="919"/>
    </row>
    <row r="52" spans="1:41">
      <c r="A52" s="963">
        <v>1</v>
      </c>
      <c r="B52" s="1113" t="b">
        <v>1</v>
      </c>
      <c r="C52" s="1113"/>
      <c r="D52" s="1113"/>
      <c r="E52" s="1113"/>
      <c r="F52" s="1113"/>
      <c r="G52" s="1113"/>
      <c r="H52" s="1113"/>
      <c r="I52" s="1113"/>
      <c r="J52" s="1113"/>
      <c r="K52" s="1113"/>
      <c r="L52" s="274" t="s">
        <v>378</v>
      </c>
      <c r="M52" s="275" t="s">
        <v>447</v>
      </c>
      <c r="N52" s="271" t="s">
        <v>369</v>
      </c>
      <c r="O52" s="1128">
        <v>0</v>
      </c>
      <c r="P52" s="1128">
        <v>0</v>
      </c>
      <c r="Q52" s="1128">
        <v>0</v>
      </c>
      <c r="R52" s="1128">
        <v>0</v>
      </c>
      <c r="S52" s="1128">
        <v>0</v>
      </c>
      <c r="T52" s="1128">
        <v>0</v>
      </c>
      <c r="U52" s="1128">
        <v>0</v>
      </c>
      <c r="V52" s="1128">
        <v>0</v>
      </c>
      <c r="W52" s="1128">
        <v>0</v>
      </c>
      <c r="X52" s="1128">
        <v>0</v>
      </c>
      <c r="Y52" s="1128">
        <v>0</v>
      </c>
      <c r="Z52" s="1128">
        <v>0</v>
      </c>
      <c r="AA52" s="1128">
        <v>0</v>
      </c>
      <c r="AB52" s="1128">
        <v>0</v>
      </c>
      <c r="AC52" s="1128">
        <v>0</v>
      </c>
      <c r="AD52" s="1128">
        <v>0</v>
      </c>
      <c r="AE52" s="1128">
        <v>0</v>
      </c>
      <c r="AF52" s="1128">
        <v>0</v>
      </c>
      <c r="AG52" s="1128">
        <v>0</v>
      </c>
      <c r="AH52" s="1128">
        <v>0</v>
      </c>
      <c r="AI52" s="1128">
        <v>0</v>
      </c>
      <c r="AJ52" s="1128">
        <v>0</v>
      </c>
      <c r="AK52" s="1128">
        <v>0</v>
      </c>
      <c r="AL52" s="1128">
        <v>0</v>
      </c>
      <c r="AM52" s="1128">
        <v>0</v>
      </c>
      <c r="AN52" s="1128">
        <v>0</v>
      </c>
      <c r="AO52" s="919"/>
    </row>
    <row r="53" spans="1:41">
      <c r="A53" s="963">
        <v>1</v>
      </c>
      <c r="B53" s="1113" t="b">
        <v>1</v>
      </c>
      <c r="C53" s="1113"/>
      <c r="D53" s="1113"/>
      <c r="E53" s="1113"/>
      <c r="F53" s="1113"/>
      <c r="G53" s="1113"/>
      <c r="H53" s="1113"/>
      <c r="I53" s="1113"/>
      <c r="J53" s="1113"/>
      <c r="K53" s="1113"/>
      <c r="L53" s="274" t="s">
        <v>564</v>
      </c>
      <c r="M53" s="276" t="s">
        <v>448</v>
      </c>
      <c r="N53" s="271" t="s">
        <v>369</v>
      </c>
      <c r="O53" s="1129"/>
      <c r="P53" s="1129"/>
      <c r="Q53" s="1129"/>
      <c r="R53" s="1129"/>
      <c r="S53" s="1129"/>
      <c r="T53" s="1129"/>
      <c r="U53" s="1129"/>
      <c r="V53" s="1129"/>
      <c r="W53" s="1129"/>
      <c r="X53" s="1129"/>
      <c r="Y53" s="1129"/>
      <c r="Z53" s="1129"/>
      <c r="AA53" s="1129"/>
      <c r="AB53" s="1129"/>
      <c r="AC53" s="1129"/>
      <c r="AD53" s="1129"/>
      <c r="AE53" s="1129"/>
      <c r="AF53" s="1129"/>
      <c r="AG53" s="1129"/>
      <c r="AH53" s="1129"/>
      <c r="AI53" s="1129"/>
      <c r="AJ53" s="1129"/>
      <c r="AK53" s="1129"/>
      <c r="AL53" s="1129"/>
      <c r="AM53" s="1129"/>
      <c r="AN53" s="1129"/>
      <c r="AO53" s="919"/>
    </row>
    <row r="54" spans="1:41">
      <c r="A54" s="963">
        <v>1</v>
      </c>
      <c r="B54" s="1113" t="b">
        <v>1</v>
      </c>
      <c r="C54" s="1113"/>
      <c r="D54" s="1113"/>
      <c r="E54" s="1113"/>
      <c r="F54" s="1113"/>
      <c r="G54" s="1113"/>
      <c r="H54" s="1113"/>
      <c r="I54" s="1113"/>
      <c r="J54" s="1113"/>
      <c r="K54" s="1113"/>
      <c r="L54" s="274" t="s">
        <v>566</v>
      </c>
      <c r="M54" s="276" t="s">
        <v>449</v>
      </c>
      <c r="N54" s="271" t="s">
        <v>369</v>
      </c>
      <c r="O54" s="1129"/>
      <c r="P54" s="1129"/>
      <c r="Q54" s="1129"/>
      <c r="R54" s="1129"/>
      <c r="S54" s="1129"/>
      <c r="T54" s="1129"/>
      <c r="U54" s="1129"/>
      <c r="V54" s="1129"/>
      <c r="W54" s="1129"/>
      <c r="X54" s="1129"/>
      <c r="Y54" s="1129"/>
      <c r="Z54" s="1129"/>
      <c r="AA54" s="1129"/>
      <c r="AB54" s="1129"/>
      <c r="AC54" s="1129"/>
      <c r="AD54" s="1129"/>
      <c r="AE54" s="1129"/>
      <c r="AF54" s="1129"/>
      <c r="AG54" s="1129"/>
      <c r="AH54" s="1129"/>
      <c r="AI54" s="1129"/>
      <c r="AJ54" s="1129"/>
      <c r="AK54" s="1129"/>
      <c r="AL54" s="1129"/>
      <c r="AM54" s="1129"/>
      <c r="AN54" s="1129"/>
      <c r="AO54" s="919"/>
    </row>
    <row r="55" spans="1:41">
      <c r="A55" s="963">
        <v>1</v>
      </c>
      <c r="B55" s="1113" t="b">
        <v>1</v>
      </c>
      <c r="C55" s="1113"/>
      <c r="D55" s="1113"/>
      <c r="E55" s="1113"/>
      <c r="F55" s="1113"/>
      <c r="G55" s="1113"/>
      <c r="H55" s="1113"/>
      <c r="I55" s="1113"/>
      <c r="J55" s="1113"/>
      <c r="K55" s="1113"/>
      <c r="L55" s="274" t="s">
        <v>568</v>
      </c>
      <c r="M55" s="276" t="s">
        <v>450</v>
      </c>
      <c r="N55" s="271" t="s">
        <v>369</v>
      </c>
      <c r="O55" s="1129"/>
      <c r="P55" s="1129"/>
      <c r="Q55" s="1129"/>
      <c r="R55" s="1129"/>
      <c r="S55" s="1129"/>
      <c r="T55" s="1129"/>
      <c r="U55" s="1129"/>
      <c r="V55" s="1129"/>
      <c r="W55" s="1129"/>
      <c r="X55" s="1129"/>
      <c r="Y55" s="1129"/>
      <c r="Z55" s="1129"/>
      <c r="AA55" s="1129"/>
      <c r="AB55" s="1129"/>
      <c r="AC55" s="1129"/>
      <c r="AD55" s="1129"/>
      <c r="AE55" s="1129"/>
      <c r="AF55" s="1129"/>
      <c r="AG55" s="1129"/>
      <c r="AH55" s="1129"/>
      <c r="AI55" s="1129"/>
      <c r="AJ55" s="1129"/>
      <c r="AK55" s="1129"/>
      <c r="AL55" s="1129"/>
      <c r="AM55" s="1129"/>
      <c r="AN55" s="1129"/>
      <c r="AO55" s="919"/>
    </row>
    <row r="56" spans="1:41">
      <c r="A56" s="963">
        <v>1</v>
      </c>
      <c r="B56" s="1113" t="b">
        <v>1</v>
      </c>
      <c r="C56" s="1113"/>
      <c r="D56" s="1113"/>
      <c r="E56" s="1113"/>
      <c r="F56" s="1113"/>
      <c r="G56" s="1113"/>
      <c r="H56" s="1113"/>
      <c r="I56" s="1113"/>
      <c r="J56" s="1113"/>
      <c r="K56" s="1113"/>
      <c r="L56" s="274" t="s">
        <v>380</v>
      </c>
      <c r="M56" s="275" t="s">
        <v>451</v>
      </c>
      <c r="N56" s="271" t="s">
        <v>369</v>
      </c>
      <c r="O56" s="1128">
        <v>0</v>
      </c>
      <c r="P56" s="1128">
        <v>0</v>
      </c>
      <c r="Q56" s="1128">
        <v>0</v>
      </c>
      <c r="R56" s="1128">
        <v>0</v>
      </c>
      <c r="S56" s="1128">
        <v>0</v>
      </c>
      <c r="T56" s="1128">
        <v>0</v>
      </c>
      <c r="U56" s="1128">
        <v>0</v>
      </c>
      <c r="V56" s="1128">
        <v>0</v>
      </c>
      <c r="W56" s="1128">
        <v>0</v>
      </c>
      <c r="X56" s="1128">
        <v>0</v>
      </c>
      <c r="Y56" s="1128">
        <v>0</v>
      </c>
      <c r="Z56" s="1128">
        <v>0</v>
      </c>
      <c r="AA56" s="1128">
        <v>0</v>
      </c>
      <c r="AB56" s="1128">
        <v>0</v>
      </c>
      <c r="AC56" s="1128">
        <v>0</v>
      </c>
      <c r="AD56" s="1128">
        <v>0</v>
      </c>
      <c r="AE56" s="1128">
        <v>0</v>
      </c>
      <c r="AF56" s="1128">
        <v>0</v>
      </c>
      <c r="AG56" s="1128">
        <v>0</v>
      </c>
      <c r="AH56" s="1128">
        <v>0</v>
      </c>
      <c r="AI56" s="1128">
        <v>0</v>
      </c>
      <c r="AJ56" s="1128">
        <v>0</v>
      </c>
      <c r="AK56" s="1128">
        <v>0</v>
      </c>
      <c r="AL56" s="1128">
        <v>0</v>
      </c>
      <c r="AM56" s="1128">
        <v>0</v>
      </c>
      <c r="AN56" s="1128">
        <v>0</v>
      </c>
      <c r="AO56" s="919"/>
    </row>
    <row r="57" spans="1:41">
      <c r="A57" s="963">
        <v>1</v>
      </c>
      <c r="B57" s="1113" t="b">
        <v>1</v>
      </c>
      <c r="C57" s="1113"/>
      <c r="D57" s="1113"/>
      <c r="E57" s="1113"/>
      <c r="F57" s="1113"/>
      <c r="G57" s="1113"/>
      <c r="H57" s="1113"/>
      <c r="I57" s="1113"/>
      <c r="J57" s="1113"/>
      <c r="K57" s="1113"/>
      <c r="L57" s="274" t="s">
        <v>573</v>
      </c>
      <c r="M57" s="276" t="s">
        <v>452</v>
      </c>
      <c r="N57" s="271" t="s">
        <v>369</v>
      </c>
      <c r="O57" s="1129"/>
      <c r="P57" s="1129"/>
      <c r="Q57" s="1129"/>
      <c r="R57" s="1129"/>
      <c r="S57" s="1129"/>
      <c r="T57" s="1129"/>
      <c r="U57" s="1129"/>
      <c r="V57" s="1129"/>
      <c r="W57" s="1129"/>
      <c r="X57" s="1129"/>
      <c r="Y57" s="1129"/>
      <c r="Z57" s="1129"/>
      <c r="AA57" s="1129"/>
      <c r="AB57" s="1129"/>
      <c r="AC57" s="1129"/>
      <c r="AD57" s="1129"/>
      <c r="AE57" s="1129"/>
      <c r="AF57" s="1129"/>
      <c r="AG57" s="1129"/>
      <c r="AH57" s="1129"/>
      <c r="AI57" s="1129"/>
      <c r="AJ57" s="1129"/>
      <c r="AK57" s="1129"/>
      <c r="AL57" s="1129"/>
      <c r="AM57" s="1129"/>
      <c r="AN57" s="1129"/>
      <c r="AO57" s="919"/>
    </row>
    <row r="58" spans="1:41" ht="22.5">
      <c r="A58" s="963">
        <v>1</v>
      </c>
      <c r="B58" s="1113" t="b">
        <v>1</v>
      </c>
      <c r="C58" s="1113"/>
      <c r="D58" s="1113"/>
      <c r="E58" s="1113"/>
      <c r="F58" s="1113"/>
      <c r="G58" s="1113"/>
      <c r="H58" s="1113"/>
      <c r="I58" s="1113"/>
      <c r="J58" s="1113"/>
      <c r="K58" s="1113"/>
      <c r="L58" s="274" t="s">
        <v>587</v>
      </c>
      <c r="M58" s="276" t="s">
        <v>1175</v>
      </c>
      <c r="N58" s="271" t="s">
        <v>369</v>
      </c>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M58" s="1129"/>
      <c r="AN58" s="1129"/>
      <c r="AO58" s="919"/>
    </row>
    <row r="59" spans="1:41" ht="22.5">
      <c r="A59" s="963">
        <v>1</v>
      </c>
      <c r="B59" s="1113" t="b">
        <v>1</v>
      </c>
      <c r="C59" s="1113"/>
      <c r="D59" s="1113"/>
      <c r="E59" s="1113"/>
      <c r="F59" s="1113"/>
      <c r="G59" s="1113"/>
      <c r="H59" s="1113"/>
      <c r="I59" s="1113"/>
      <c r="J59" s="1113"/>
      <c r="K59" s="1113"/>
      <c r="L59" s="274" t="s">
        <v>593</v>
      </c>
      <c r="M59" s="276" t="s">
        <v>453</v>
      </c>
      <c r="N59" s="271" t="s">
        <v>369</v>
      </c>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c r="AM59" s="1129"/>
      <c r="AN59" s="1129"/>
      <c r="AO59" s="919"/>
    </row>
    <row r="60" spans="1:41">
      <c r="A60" s="963">
        <v>1</v>
      </c>
      <c r="B60" s="1113" t="b">
        <v>1</v>
      </c>
      <c r="C60" s="1113"/>
      <c r="D60" s="1113"/>
      <c r="E60" s="1113"/>
      <c r="F60" s="1113"/>
      <c r="G60" s="1113"/>
      <c r="H60" s="1113"/>
      <c r="I60" s="1113"/>
      <c r="J60" s="1113"/>
      <c r="K60" s="1113"/>
      <c r="L60" s="274" t="s">
        <v>595</v>
      </c>
      <c r="M60" s="276" t="s">
        <v>454</v>
      </c>
      <c r="N60" s="271" t="s">
        <v>369</v>
      </c>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29"/>
      <c r="AL60" s="1129"/>
      <c r="AM60" s="1129"/>
      <c r="AN60" s="1129"/>
      <c r="AO60" s="919"/>
    </row>
    <row r="61" spans="1:41" s="279" customFormat="1" ht="22.5">
      <c r="A61" s="963">
        <v>1</v>
      </c>
      <c r="B61" s="1113" t="b">
        <v>1</v>
      </c>
      <c r="C61" s="1126"/>
      <c r="D61" s="1126"/>
      <c r="E61" s="1126"/>
      <c r="F61" s="1126"/>
      <c r="G61" s="1126"/>
      <c r="H61" s="1126"/>
      <c r="I61" s="1126"/>
      <c r="J61" s="1126"/>
      <c r="K61" s="1126"/>
      <c r="L61" s="277" t="s">
        <v>102</v>
      </c>
      <c r="M61" s="273" t="s">
        <v>455</v>
      </c>
      <c r="N61" s="278" t="s">
        <v>369</v>
      </c>
      <c r="O61" s="1127">
        <v>0</v>
      </c>
      <c r="P61" s="1127">
        <v>0</v>
      </c>
      <c r="Q61" s="1127">
        <v>0</v>
      </c>
      <c r="R61" s="1127">
        <v>0</v>
      </c>
      <c r="S61" s="1127">
        <v>0</v>
      </c>
      <c r="T61" s="1127">
        <v>0</v>
      </c>
      <c r="U61" s="1127">
        <v>0</v>
      </c>
      <c r="V61" s="1127">
        <v>0</v>
      </c>
      <c r="W61" s="1127">
        <v>0</v>
      </c>
      <c r="X61" s="1127">
        <v>0</v>
      </c>
      <c r="Y61" s="1127">
        <v>0</v>
      </c>
      <c r="Z61" s="1127">
        <v>0</v>
      </c>
      <c r="AA61" s="1127">
        <v>0</v>
      </c>
      <c r="AB61" s="1127">
        <v>0</v>
      </c>
      <c r="AC61" s="1127">
        <v>0</v>
      </c>
      <c r="AD61" s="1127">
        <v>0</v>
      </c>
      <c r="AE61" s="1127">
        <v>0</v>
      </c>
      <c r="AF61" s="1127">
        <v>0</v>
      </c>
      <c r="AG61" s="1127">
        <v>0</v>
      </c>
      <c r="AH61" s="1127">
        <v>0</v>
      </c>
      <c r="AI61" s="1127">
        <v>0</v>
      </c>
      <c r="AJ61" s="1127">
        <v>0</v>
      </c>
      <c r="AK61" s="1127">
        <v>0</v>
      </c>
      <c r="AL61" s="1127">
        <v>0</v>
      </c>
      <c r="AM61" s="1127">
        <v>0</v>
      </c>
      <c r="AN61" s="1127">
        <v>0</v>
      </c>
      <c r="AO61" s="919"/>
    </row>
    <row r="62" spans="1:41">
      <c r="A62" s="963">
        <v>1</v>
      </c>
      <c r="B62" s="1113" t="b">
        <v>1</v>
      </c>
      <c r="C62" s="1113"/>
      <c r="D62" s="1113"/>
      <c r="E62" s="1113"/>
      <c r="F62" s="1113"/>
      <c r="G62" s="1113"/>
      <c r="H62" s="1113"/>
      <c r="I62" s="1113"/>
      <c r="J62" s="1113"/>
      <c r="K62" s="1113"/>
      <c r="L62" s="274" t="s">
        <v>17</v>
      </c>
      <c r="M62" s="275" t="s">
        <v>1186</v>
      </c>
      <c r="N62" s="271" t="s">
        <v>369</v>
      </c>
      <c r="O62" s="1129"/>
      <c r="P62" s="1129"/>
      <c r="Q62" s="1129"/>
      <c r="R62" s="1129"/>
      <c r="S62" s="1129"/>
      <c r="T62" s="1129"/>
      <c r="U62" s="1129"/>
      <c r="V62" s="1129"/>
      <c r="W62" s="1129"/>
      <c r="X62" s="1129"/>
      <c r="Y62" s="1129"/>
      <c r="Z62" s="1129"/>
      <c r="AA62" s="1129"/>
      <c r="AB62" s="1129"/>
      <c r="AC62" s="1129"/>
      <c r="AD62" s="1129"/>
      <c r="AE62" s="1129"/>
      <c r="AF62" s="1129"/>
      <c r="AG62" s="1129"/>
      <c r="AH62" s="1129"/>
      <c r="AI62" s="1129"/>
      <c r="AJ62" s="1129"/>
      <c r="AK62" s="1129"/>
      <c r="AL62" s="1129"/>
      <c r="AM62" s="1129"/>
      <c r="AN62" s="1129"/>
      <c r="AO62" s="919"/>
    </row>
    <row r="63" spans="1:41">
      <c r="A63" s="963">
        <v>1</v>
      </c>
      <c r="B63" s="1113" t="b">
        <v>1</v>
      </c>
      <c r="C63" s="1113"/>
      <c r="D63" s="1113"/>
      <c r="E63" s="1113"/>
      <c r="F63" s="1113"/>
      <c r="G63" s="1113"/>
      <c r="H63" s="1113"/>
      <c r="I63" s="1113"/>
      <c r="J63" s="1113"/>
      <c r="K63" s="1113"/>
      <c r="L63" s="274" t="s">
        <v>146</v>
      </c>
      <c r="M63" s="275" t="s">
        <v>1187</v>
      </c>
      <c r="N63" s="271" t="s">
        <v>369</v>
      </c>
      <c r="O63" s="1129"/>
      <c r="P63" s="1129"/>
      <c r="Q63" s="1129"/>
      <c r="R63" s="1129"/>
      <c r="S63" s="1129"/>
      <c r="T63" s="1129"/>
      <c r="U63" s="1129"/>
      <c r="V63" s="1129"/>
      <c r="W63" s="1129"/>
      <c r="X63" s="1129"/>
      <c r="Y63" s="1129"/>
      <c r="Z63" s="1129"/>
      <c r="AA63" s="1129"/>
      <c r="AB63" s="1129"/>
      <c r="AC63" s="1129"/>
      <c r="AD63" s="1129"/>
      <c r="AE63" s="1129"/>
      <c r="AF63" s="1129"/>
      <c r="AG63" s="1129"/>
      <c r="AH63" s="1129"/>
      <c r="AI63" s="1129"/>
      <c r="AJ63" s="1129"/>
      <c r="AK63" s="1129"/>
      <c r="AL63" s="1129"/>
      <c r="AM63" s="1129"/>
      <c r="AN63" s="1129"/>
      <c r="AO63" s="919"/>
    </row>
    <row r="64" spans="1:41">
      <c r="A64" s="963">
        <v>1</v>
      </c>
      <c r="B64" s="1113" t="b">
        <v>1</v>
      </c>
      <c r="C64" s="1113"/>
      <c r="D64" s="1113"/>
      <c r="E64" s="1113"/>
      <c r="F64" s="1113"/>
      <c r="G64" s="1113"/>
      <c r="H64" s="1113"/>
      <c r="I64" s="1113"/>
      <c r="J64" s="1113"/>
      <c r="K64" s="1113"/>
      <c r="L64" s="274" t="s">
        <v>167</v>
      </c>
      <c r="M64" s="275" t="s">
        <v>456</v>
      </c>
      <c r="N64" s="271" t="s">
        <v>369</v>
      </c>
      <c r="O64" s="1129"/>
      <c r="P64" s="1129"/>
      <c r="Q64" s="1129"/>
      <c r="R64" s="1129"/>
      <c r="S64" s="1129"/>
      <c r="T64" s="1129"/>
      <c r="U64" s="1129"/>
      <c r="V64" s="1129"/>
      <c r="W64" s="1129"/>
      <c r="X64" s="1129"/>
      <c r="Y64" s="1129"/>
      <c r="Z64" s="1129"/>
      <c r="AA64" s="1129"/>
      <c r="AB64" s="1129"/>
      <c r="AC64" s="1129"/>
      <c r="AD64" s="1129"/>
      <c r="AE64" s="1129"/>
      <c r="AF64" s="1129"/>
      <c r="AG64" s="1129"/>
      <c r="AH64" s="1129"/>
      <c r="AI64" s="1129"/>
      <c r="AJ64" s="1129"/>
      <c r="AK64" s="1129"/>
      <c r="AL64" s="1129"/>
      <c r="AM64" s="1129"/>
      <c r="AN64" s="1129"/>
      <c r="AO64" s="919"/>
    </row>
    <row r="65" spans="1:41" s="82" customFormat="1">
      <c r="A65" s="912" t="s">
        <v>102</v>
      </c>
      <c r="B65" s="1113" t="b">
        <v>1</v>
      </c>
      <c r="C65" s="894"/>
      <c r="D65" s="894"/>
      <c r="E65" s="894"/>
      <c r="F65" s="894"/>
      <c r="G65" s="894"/>
      <c r="H65" s="894"/>
      <c r="I65" s="894"/>
      <c r="J65" s="894"/>
      <c r="K65" s="894"/>
      <c r="L65" s="1045" t="s">
        <v>4294</v>
      </c>
      <c r="M65" s="1130"/>
      <c r="N65" s="1130"/>
      <c r="O65" s="1130"/>
      <c r="P65" s="1130"/>
      <c r="Q65" s="1130"/>
      <c r="R65" s="1130"/>
      <c r="S65" s="1130"/>
      <c r="T65" s="1130"/>
      <c r="U65" s="1130"/>
      <c r="V65" s="1130"/>
      <c r="W65" s="1130"/>
      <c r="X65" s="1130"/>
      <c r="Y65" s="1130"/>
      <c r="Z65" s="1130"/>
      <c r="AA65" s="1130"/>
      <c r="AB65" s="1130"/>
      <c r="AC65" s="1130"/>
      <c r="AD65" s="1130"/>
      <c r="AE65" s="1130"/>
      <c r="AF65" s="1130"/>
      <c r="AG65" s="1130"/>
      <c r="AH65" s="1130"/>
      <c r="AI65" s="1130"/>
      <c r="AJ65" s="1130"/>
      <c r="AK65" s="1130"/>
      <c r="AL65" s="1130"/>
      <c r="AM65" s="1130"/>
      <c r="AN65" s="1130"/>
      <c r="AO65" s="1130"/>
    </row>
    <row r="66" spans="1:41" s="279" customFormat="1" ht="22.5">
      <c r="A66" s="963">
        <v>2</v>
      </c>
      <c r="B66" s="1113" t="b">
        <v>1</v>
      </c>
      <c r="C66" s="1126"/>
      <c r="D66" s="1126"/>
      <c r="E66" s="1126"/>
      <c r="F66" s="1126"/>
      <c r="G66" s="1126"/>
      <c r="H66" s="1126"/>
      <c r="I66" s="1126"/>
      <c r="J66" s="1126"/>
      <c r="K66" s="1126"/>
      <c r="L66" s="277">
        <v>1</v>
      </c>
      <c r="M66" s="272" t="s">
        <v>438</v>
      </c>
      <c r="N66" s="278" t="s">
        <v>369</v>
      </c>
      <c r="O66" s="1127">
        <v>0</v>
      </c>
      <c r="P66" s="1127">
        <v>0</v>
      </c>
      <c r="Q66" s="1127">
        <v>0</v>
      </c>
      <c r="R66" s="1127">
        <v>0</v>
      </c>
      <c r="S66" s="1127">
        <v>0</v>
      </c>
      <c r="T66" s="1127">
        <v>0</v>
      </c>
      <c r="U66" s="1127">
        <v>0</v>
      </c>
      <c r="V66" s="1127">
        <v>0</v>
      </c>
      <c r="W66" s="1127">
        <v>0</v>
      </c>
      <c r="X66" s="1127">
        <v>0</v>
      </c>
      <c r="Y66" s="1127">
        <v>0</v>
      </c>
      <c r="Z66" s="1127">
        <v>0</v>
      </c>
      <c r="AA66" s="1127">
        <v>0</v>
      </c>
      <c r="AB66" s="1127">
        <v>0</v>
      </c>
      <c r="AC66" s="1127">
        <v>0</v>
      </c>
      <c r="AD66" s="1127">
        <v>0</v>
      </c>
      <c r="AE66" s="1127">
        <v>0</v>
      </c>
      <c r="AF66" s="1127">
        <v>0</v>
      </c>
      <c r="AG66" s="1127">
        <v>0</v>
      </c>
      <c r="AH66" s="1127">
        <v>0</v>
      </c>
      <c r="AI66" s="1127">
        <v>0</v>
      </c>
      <c r="AJ66" s="1127">
        <v>0</v>
      </c>
      <c r="AK66" s="1127">
        <v>0</v>
      </c>
      <c r="AL66" s="1127">
        <v>0</v>
      </c>
      <c r="AM66" s="1127">
        <v>0</v>
      </c>
      <c r="AN66" s="1127">
        <v>0</v>
      </c>
      <c r="AO66" s="919"/>
    </row>
    <row r="67" spans="1:41">
      <c r="A67" s="963">
        <v>2</v>
      </c>
      <c r="B67" s="1113" t="b">
        <v>1</v>
      </c>
      <c r="C67" s="1113"/>
      <c r="D67" s="1113"/>
      <c r="E67" s="1113"/>
      <c r="F67" s="1113"/>
      <c r="G67" s="1113"/>
      <c r="H67" s="1113"/>
      <c r="I67" s="1113"/>
      <c r="J67" s="1113"/>
      <c r="K67" s="1113"/>
      <c r="L67" s="274" t="s">
        <v>165</v>
      </c>
      <c r="M67" s="275" t="s">
        <v>439</v>
      </c>
      <c r="N67" s="271" t="s">
        <v>369</v>
      </c>
      <c r="O67" s="1128">
        <v>0</v>
      </c>
      <c r="P67" s="1128">
        <v>0</v>
      </c>
      <c r="Q67" s="1128">
        <v>0</v>
      </c>
      <c r="R67" s="1128">
        <v>0</v>
      </c>
      <c r="S67" s="1128">
        <v>0</v>
      </c>
      <c r="T67" s="1128">
        <v>0</v>
      </c>
      <c r="U67" s="1128">
        <v>0</v>
      </c>
      <c r="V67" s="1128">
        <v>0</v>
      </c>
      <c r="W67" s="1128">
        <v>0</v>
      </c>
      <c r="X67" s="1128">
        <v>0</v>
      </c>
      <c r="Y67" s="1128">
        <v>0</v>
      </c>
      <c r="Z67" s="1128">
        <v>0</v>
      </c>
      <c r="AA67" s="1128">
        <v>0</v>
      </c>
      <c r="AB67" s="1128">
        <v>0</v>
      </c>
      <c r="AC67" s="1128">
        <v>0</v>
      </c>
      <c r="AD67" s="1128">
        <v>0</v>
      </c>
      <c r="AE67" s="1128">
        <v>0</v>
      </c>
      <c r="AF67" s="1128">
        <v>0</v>
      </c>
      <c r="AG67" s="1128">
        <v>0</v>
      </c>
      <c r="AH67" s="1128">
        <v>0</v>
      </c>
      <c r="AI67" s="1128">
        <v>0</v>
      </c>
      <c r="AJ67" s="1128">
        <v>0</v>
      </c>
      <c r="AK67" s="1128">
        <v>0</v>
      </c>
      <c r="AL67" s="1128">
        <v>0</v>
      </c>
      <c r="AM67" s="1128">
        <v>0</v>
      </c>
      <c r="AN67" s="1128">
        <v>0</v>
      </c>
      <c r="AO67" s="919"/>
    </row>
    <row r="68" spans="1:41">
      <c r="A68" s="963">
        <v>2</v>
      </c>
      <c r="B68" s="1113" t="b">
        <v>1</v>
      </c>
      <c r="C68" s="1113"/>
      <c r="D68" s="1113"/>
      <c r="E68" s="1113"/>
      <c r="F68" s="1113"/>
      <c r="G68" s="1113"/>
      <c r="H68" s="1113"/>
      <c r="I68" s="1113"/>
      <c r="J68" s="1113"/>
      <c r="K68" s="1113"/>
      <c r="L68" s="274" t="s">
        <v>412</v>
      </c>
      <c r="M68" s="276" t="s">
        <v>440</v>
      </c>
      <c r="N68" s="271" t="s">
        <v>369</v>
      </c>
      <c r="O68" s="1129"/>
      <c r="P68" s="1129"/>
      <c r="Q68" s="1129"/>
      <c r="R68" s="1129"/>
      <c r="S68" s="1129"/>
      <c r="T68" s="1129"/>
      <c r="U68" s="1129"/>
      <c r="V68" s="1129"/>
      <c r="W68" s="1129"/>
      <c r="X68" s="1129"/>
      <c r="Y68" s="1129"/>
      <c r="Z68" s="1129"/>
      <c r="AA68" s="1129"/>
      <c r="AB68" s="1129"/>
      <c r="AC68" s="1129"/>
      <c r="AD68" s="1129"/>
      <c r="AE68" s="1129"/>
      <c r="AF68" s="1129"/>
      <c r="AG68" s="1129"/>
      <c r="AH68" s="1129"/>
      <c r="AI68" s="1129"/>
      <c r="AJ68" s="1129"/>
      <c r="AK68" s="1129"/>
      <c r="AL68" s="1129"/>
      <c r="AM68" s="1129"/>
      <c r="AN68" s="1129"/>
      <c r="AO68" s="919"/>
    </row>
    <row r="69" spans="1:41">
      <c r="A69" s="963">
        <v>2</v>
      </c>
      <c r="B69" s="1113" t="b">
        <v>1</v>
      </c>
      <c r="C69" s="1113"/>
      <c r="D69" s="1113"/>
      <c r="E69" s="1113"/>
      <c r="F69" s="1113"/>
      <c r="G69" s="1113"/>
      <c r="H69" s="1113"/>
      <c r="I69" s="1113"/>
      <c r="J69" s="1113"/>
      <c r="K69" s="1113"/>
      <c r="L69" s="274" t="s">
        <v>414</v>
      </c>
      <c r="M69" s="276" t="s">
        <v>1123</v>
      </c>
      <c r="N69" s="271" t="s">
        <v>369</v>
      </c>
      <c r="O69" s="1129"/>
      <c r="P69" s="1129"/>
      <c r="Q69" s="1129"/>
      <c r="R69" s="1129"/>
      <c r="S69" s="1129"/>
      <c r="T69" s="1129"/>
      <c r="U69" s="1129"/>
      <c r="V69" s="1129"/>
      <c r="W69" s="1129"/>
      <c r="X69" s="1129"/>
      <c r="Y69" s="1129"/>
      <c r="Z69" s="1129"/>
      <c r="AA69" s="1129"/>
      <c r="AB69" s="1129"/>
      <c r="AC69" s="1129"/>
      <c r="AD69" s="1129"/>
      <c r="AE69" s="1129"/>
      <c r="AF69" s="1129"/>
      <c r="AG69" s="1129"/>
      <c r="AH69" s="1129"/>
      <c r="AI69" s="1129"/>
      <c r="AJ69" s="1129"/>
      <c r="AK69" s="1129"/>
      <c r="AL69" s="1129"/>
      <c r="AM69" s="1129"/>
      <c r="AN69" s="1129"/>
      <c r="AO69" s="919"/>
    </row>
    <row r="70" spans="1:41">
      <c r="A70" s="963">
        <v>2</v>
      </c>
      <c r="B70" s="1113" t="b">
        <v>1</v>
      </c>
      <c r="C70" s="1113"/>
      <c r="D70" s="1113"/>
      <c r="E70" s="1113"/>
      <c r="F70" s="1113"/>
      <c r="G70" s="1113"/>
      <c r="H70" s="1113"/>
      <c r="I70" s="1113"/>
      <c r="J70" s="1113"/>
      <c r="K70" s="1113"/>
      <c r="L70" s="274" t="s">
        <v>1084</v>
      </c>
      <c r="M70" s="276" t="s">
        <v>441</v>
      </c>
      <c r="N70" s="271" t="s">
        <v>369</v>
      </c>
      <c r="O70" s="1129"/>
      <c r="P70" s="1129"/>
      <c r="Q70" s="1129"/>
      <c r="R70" s="1129"/>
      <c r="S70" s="1129"/>
      <c r="T70" s="1129"/>
      <c r="U70" s="1129"/>
      <c r="V70" s="1129"/>
      <c r="W70" s="1129"/>
      <c r="X70" s="1129"/>
      <c r="Y70" s="1129"/>
      <c r="Z70" s="1129"/>
      <c r="AA70" s="1129"/>
      <c r="AB70" s="1129"/>
      <c r="AC70" s="1129"/>
      <c r="AD70" s="1129"/>
      <c r="AE70" s="1129"/>
      <c r="AF70" s="1129"/>
      <c r="AG70" s="1129"/>
      <c r="AH70" s="1129"/>
      <c r="AI70" s="1129"/>
      <c r="AJ70" s="1129"/>
      <c r="AK70" s="1129"/>
      <c r="AL70" s="1129"/>
      <c r="AM70" s="1129"/>
      <c r="AN70" s="1129"/>
      <c r="AO70" s="919"/>
    </row>
    <row r="71" spans="1:41">
      <c r="A71" s="963">
        <v>2</v>
      </c>
      <c r="B71" s="1113" t="b">
        <v>1</v>
      </c>
      <c r="C71" s="1113"/>
      <c r="D71" s="1113"/>
      <c r="E71" s="1113"/>
      <c r="F71" s="1113"/>
      <c r="G71" s="1113"/>
      <c r="H71" s="1113"/>
      <c r="I71" s="1113"/>
      <c r="J71" s="1113"/>
      <c r="K71" s="1113"/>
      <c r="L71" s="274" t="s">
        <v>1085</v>
      </c>
      <c r="M71" s="276" t="s">
        <v>442</v>
      </c>
      <c r="N71" s="271" t="s">
        <v>369</v>
      </c>
      <c r="O71" s="1129"/>
      <c r="P71" s="1129"/>
      <c r="Q71" s="1129"/>
      <c r="R71" s="1129"/>
      <c r="S71" s="1129"/>
      <c r="T71" s="1129"/>
      <c r="U71" s="1129"/>
      <c r="V71" s="1129"/>
      <c r="W71" s="1129"/>
      <c r="X71" s="1129"/>
      <c r="Y71" s="1129"/>
      <c r="Z71" s="1129"/>
      <c r="AA71" s="1129"/>
      <c r="AB71" s="1129"/>
      <c r="AC71" s="1129"/>
      <c r="AD71" s="1129"/>
      <c r="AE71" s="1129"/>
      <c r="AF71" s="1129"/>
      <c r="AG71" s="1129"/>
      <c r="AH71" s="1129"/>
      <c r="AI71" s="1129"/>
      <c r="AJ71" s="1129"/>
      <c r="AK71" s="1129"/>
      <c r="AL71" s="1129"/>
      <c r="AM71" s="1129"/>
      <c r="AN71" s="1129"/>
      <c r="AO71" s="919"/>
    </row>
    <row r="72" spans="1:41">
      <c r="A72" s="963">
        <v>2</v>
      </c>
      <c r="B72" s="1113" t="b">
        <v>1</v>
      </c>
      <c r="C72" s="1113"/>
      <c r="D72" s="1113"/>
      <c r="E72" s="1113"/>
      <c r="F72" s="1113"/>
      <c r="G72" s="1113"/>
      <c r="H72" s="1113"/>
      <c r="I72" s="1113"/>
      <c r="J72" s="1113"/>
      <c r="K72" s="1113"/>
      <c r="L72" s="274" t="s">
        <v>166</v>
      </c>
      <c r="M72" s="275" t="s">
        <v>443</v>
      </c>
      <c r="N72" s="271" t="s">
        <v>369</v>
      </c>
      <c r="O72" s="1128">
        <v>0</v>
      </c>
      <c r="P72" s="1128">
        <v>0</v>
      </c>
      <c r="Q72" s="1128">
        <v>0</v>
      </c>
      <c r="R72" s="1128">
        <v>0</v>
      </c>
      <c r="S72" s="1128">
        <v>0</v>
      </c>
      <c r="T72" s="1128">
        <v>0</v>
      </c>
      <c r="U72" s="1128">
        <v>0</v>
      </c>
      <c r="V72" s="1128">
        <v>0</v>
      </c>
      <c r="W72" s="1128">
        <v>0</v>
      </c>
      <c r="X72" s="1128">
        <v>0</v>
      </c>
      <c r="Y72" s="1128">
        <v>0</v>
      </c>
      <c r="Z72" s="1128">
        <v>0</v>
      </c>
      <c r="AA72" s="1128">
        <v>0</v>
      </c>
      <c r="AB72" s="1128">
        <v>0</v>
      </c>
      <c r="AC72" s="1128">
        <v>0</v>
      </c>
      <c r="AD72" s="1128">
        <v>0</v>
      </c>
      <c r="AE72" s="1128">
        <v>0</v>
      </c>
      <c r="AF72" s="1128">
        <v>0</v>
      </c>
      <c r="AG72" s="1128">
        <v>0</v>
      </c>
      <c r="AH72" s="1128">
        <v>0</v>
      </c>
      <c r="AI72" s="1128">
        <v>0</v>
      </c>
      <c r="AJ72" s="1128">
        <v>0</v>
      </c>
      <c r="AK72" s="1128">
        <v>0</v>
      </c>
      <c r="AL72" s="1128">
        <v>0</v>
      </c>
      <c r="AM72" s="1128">
        <v>0</v>
      </c>
      <c r="AN72" s="1128">
        <v>0</v>
      </c>
      <c r="AO72" s="919"/>
    </row>
    <row r="73" spans="1:41">
      <c r="A73" s="963">
        <v>2</v>
      </c>
      <c r="B73" s="1113" t="b">
        <v>1</v>
      </c>
      <c r="C73" s="1113"/>
      <c r="D73" s="1113"/>
      <c r="E73" s="1113"/>
      <c r="F73" s="1113"/>
      <c r="G73" s="1113"/>
      <c r="H73" s="1113"/>
      <c r="I73" s="1113"/>
      <c r="J73" s="1113"/>
      <c r="K73" s="1113"/>
      <c r="L73" s="274" t="s">
        <v>534</v>
      </c>
      <c r="M73" s="276" t="s">
        <v>444</v>
      </c>
      <c r="N73" s="271" t="s">
        <v>369</v>
      </c>
      <c r="O73" s="1129"/>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c r="AL73" s="1129"/>
      <c r="AM73" s="1129"/>
      <c r="AN73" s="1129"/>
      <c r="AO73" s="919"/>
    </row>
    <row r="74" spans="1:41">
      <c r="A74" s="963">
        <v>2</v>
      </c>
      <c r="B74" s="1113" t="b">
        <v>1</v>
      </c>
      <c r="C74" s="1113"/>
      <c r="D74" s="1113"/>
      <c r="E74" s="1113"/>
      <c r="F74" s="1113"/>
      <c r="G74" s="1113"/>
      <c r="H74" s="1113"/>
      <c r="I74" s="1113"/>
      <c r="J74" s="1113"/>
      <c r="K74" s="1113"/>
      <c r="L74" s="274" t="s">
        <v>540</v>
      </c>
      <c r="M74" s="276" t="s">
        <v>445</v>
      </c>
      <c r="N74" s="271" t="s">
        <v>369</v>
      </c>
      <c r="O74" s="1129"/>
      <c r="P74" s="1129"/>
      <c r="Q74" s="1129"/>
      <c r="R74" s="1129"/>
      <c r="S74" s="1129"/>
      <c r="T74" s="1129"/>
      <c r="U74" s="1129"/>
      <c r="V74" s="1129"/>
      <c r="W74" s="1129"/>
      <c r="X74" s="1129"/>
      <c r="Y74" s="1129"/>
      <c r="Z74" s="1129"/>
      <c r="AA74" s="1129"/>
      <c r="AB74" s="1129"/>
      <c r="AC74" s="1129"/>
      <c r="AD74" s="1129"/>
      <c r="AE74" s="1129"/>
      <c r="AF74" s="1129"/>
      <c r="AG74" s="1129"/>
      <c r="AH74" s="1129"/>
      <c r="AI74" s="1129"/>
      <c r="AJ74" s="1129"/>
      <c r="AK74" s="1129"/>
      <c r="AL74" s="1129"/>
      <c r="AM74" s="1129"/>
      <c r="AN74" s="1129"/>
      <c r="AO74" s="919"/>
    </row>
    <row r="75" spans="1:41">
      <c r="A75" s="963">
        <v>2</v>
      </c>
      <c r="B75" s="1113" t="b">
        <v>1</v>
      </c>
      <c r="C75" s="1113"/>
      <c r="D75" s="1113"/>
      <c r="E75" s="1113"/>
      <c r="F75" s="1113"/>
      <c r="G75" s="1113"/>
      <c r="H75" s="1113"/>
      <c r="I75" s="1113"/>
      <c r="J75" s="1113"/>
      <c r="K75" s="1113"/>
      <c r="L75" s="274" t="s">
        <v>542</v>
      </c>
      <c r="M75" s="276" t="s">
        <v>446</v>
      </c>
      <c r="N75" s="271" t="s">
        <v>369</v>
      </c>
      <c r="O75" s="1129"/>
      <c r="P75" s="1129"/>
      <c r="Q75" s="1129"/>
      <c r="R75" s="1129"/>
      <c r="S75" s="1129"/>
      <c r="T75" s="1129"/>
      <c r="U75" s="1129"/>
      <c r="V75" s="1129"/>
      <c r="W75" s="1129"/>
      <c r="X75" s="1129"/>
      <c r="Y75" s="1129"/>
      <c r="Z75" s="1129"/>
      <c r="AA75" s="1129"/>
      <c r="AB75" s="1129"/>
      <c r="AC75" s="1129"/>
      <c r="AD75" s="1129"/>
      <c r="AE75" s="1129"/>
      <c r="AF75" s="1129"/>
      <c r="AG75" s="1129"/>
      <c r="AH75" s="1129"/>
      <c r="AI75" s="1129"/>
      <c r="AJ75" s="1129"/>
      <c r="AK75" s="1129"/>
      <c r="AL75" s="1129"/>
      <c r="AM75" s="1129"/>
      <c r="AN75" s="1129"/>
      <c r="AO75" s="919"/>
    </row>
    <row r="76" spans="1:41">
      <c r="A76" s="963">
        <v>2</v>
      </c>
      <c r="B76" s="1113" t="b">
        <v>1</v>
      </c>
      <c r="C76" s="1113"/>
      <c r="D76" s="1113"/>
      <c r="E76" s="1113"/>
      <c r="F76" s="1113"/>
      <c r="G76" s="1113"/>
      <c r="H76" s="1113"/>
      <c r="I76" s="1113"/>
      <c r="J76" s="1113"/>
      <c r="K76" s="1113"/>
      <c r="L76" s="274" t="s">
        <v>378</v>
      </c>
      <c r="M76" s="275" t="s">
        <v>447</v>
      </c>
      <c r="N76" s="271" t="s">
        <v>369</v>
      </c>
      <c r="O76" s="1128">
        <v>0</v>
      </c>
      <c r="P76" s="1128">
        <v>0</v>
      </c>
      <c r="Q76" s="1128">
        <v>0</v>
      </c>
      <c r="R76" s="1128">
        <v>0</v>
      </c>
      <c r="S76" s="1128">
        <v>0</v>
      </c>
      <c r="T76" s="1128">
        <v>0</v>
      </c>
      <c r="U76" s="1128">
        <v>0</v>
      </c>
      <c r="V76" s="1128">
        <v>0</v>
      </c>
      <c r="W76" s="1128">
        <v>0</v>
      </c>
      <c r="X76" s="1128">
        <v>0</v>
      </c>
      <c r="Y76" s="1128">
        <v>0</v>
      </c>
      <c r="Z76" s="1128">
        <v>0</v>
      </c>
      <c r="AA76" s="1128">
        <v>0</v>
      </c>
      <c r="AB76" s="1128">
        <v>0</v>
      </c>
      <c r="AC76" s="1128">
        <v>0</v>
      </c>
      <c r="AD76" s="1128">
        <v>0</v>
      </c>
      <c r="AE76" s="1128">
        <v>0</v>
      </c>
      <c r="AF76" s="1128">
        <v>0</v>
      </c>
      <c r="AG76" s="1128">
        <v>0</v>
      </c>
      <c r="AH76" s="1128">
        <v>0</v>
      </c>
      <c r="AI76" s="1128">
        <v>0</v>
      </c>
      <c r="AJ76" s="1128">
        <v>0</v>
      </c>
      <c r="AK76" s="1128">
        <v>0</v>
      </c>
      <c r="AL76" s="1128">
        <v>0</v>
      </c>
      <c r="AM76" s="1128">
        <v>0</v>
      </c>
      <c r="AN76" s="1128">
        <v>0</v>
      </c>
      <c r="AO76" s="919"/>
    </row>
    <row r="77" spans="1:41">
      <c r="A77" s="963">
        <v>2</v>
      </c>
      <c r="B77" s="1113" t="b">
        <v>1</v>
      </c>
      <c r="C77" s="1113"/>
      <c r="D77" s="1113"/>
      <c r="E77" s="1113"/>
      <c r="F77" s="1113"/>
      <c r="G77" s="1113"/>
      <c r="H77" s="1113"/>
      <c r="I77" s="1113"/>
      <c r="J77" s="1113"/>
      <c r="K77" s="1113"/>
      <c r="L77" s="274" t="s">
        <v>564</v>
      </c>
      <c r="M77" s="276" t="s">
        <v>448</v>
      </c>
      <c r="N77" s="271" t="s">
        <v>369</v>
      </c>
      <c r="O77" s="1129"/>
      <c r="P77" s="1129"/>
      <c r="Q77" s="1129"/>
      <c r="R77" s="1129"/>
      <c r="S77" s="1129"/>
      <c r="T77" s="1129"/>
      <c r="U77" s="1129"/>
      <c r="V77" s="1129"/>
      <c r="W77" s="1129"/>
      <c r="X77" s="1129"/>
      <c r="Y77" s="1129"/>
      <c r="Z77" s="1129"/>
      <c r="AA77" s="1129"/>
      <c r="AB77" s="1129"/>
      <c r="AC77" s="1129"/>
      <c r="AD77" s="1129"/>
      <c r="AE77" s="1129"/>
      <c r="AF77" s="1129"/>
      <c r="AG77" s="1129"/>
      <c r="AH77" s="1129"/>
      <c r="AI77" s="1129"/>
      <c r="AJ77" s="1129"/>
      <c r="AK77" s="1129"/>
      <c r="AL77" s="1129"/>
      <c r="AM77" s="1129"/>
      <c r="AN77" s="1129"/>
      <c r="AO77" s="919"/>
    </row>
    <row r="78" spans="1:41">
      <c r="A78" s="963">
        <v>2</v>
      </c>
      <c r="B78" s="1113" t="b">
        <v>1</v>
      </c>
      <c r="C78" s="1113"/>
      <c r="D78" s="1113"/>
      <c r="E78" s="1113"/>
      <c r="F78" s="1113"/>
      <c r="G78" s="1113"/>
      <c r="H78" s="1113"/>
      <c r="I78" s="1113"/>
      <c r="J78" s="1113"/>
      <c r="K78" s="1113"/>
      <c r="L78" s="274" t="s">
        <v>566</v>
      </c>
      <c r="M78" s="276" t="s">
        <v>449</v>
      </c>
      <c r="N78" s="271" t="s">
        <v>369</v>
      </c>
      <c r="O78" s="1129"/>
      <c r="P78" s="1129"/>
      <c r="Q78" s="1129"/>
      <c r="R78" s="1129"/>
      <c r="S78" s="1129"/>
      <c r="T78" s="1129"/>
      <c r="U78" s="1129"/>
      <c r="V78" s="1129"/>
      <c r="W78" s="1129"/>
      <c r="X78" s="1129"/>
      <c r="Y78" s="1129"/>
      <c r="Z78" s="1129"/>
      <c r="AA78" s="1129"/>
      <c r="AB78" s="1129"/>
      <c r="AC78" s="1129"/>
      <c r="AD78" s="1129"/>
      <c r="AE78" s="1129"/>
      <c r="AF78" s="1129"/>
      <c r="AG78" s="1129"/>
      <c r="AH78" s="1129"/>
      <c r="AI78" s="1129"/>
      <c r="AJ78" s="1129"/>
      <c r="AK78" s="1129"/>
      <c r="AL78" s="1129"/>
      <c r="AM78" s="1129"/>
      <c r="AN78" s="1129"/>
      <c r="AO78" s="919"/>
    </row>
    <row r="79" spans="1:41">
      <c r="A79" s="963">
        <v>2</v>
      </c>
      <c r="B79" s="1113" t="b">
        <v>1</v>
      </c>
      <c r="C79" s="1113"/>
      <c r="D79" s="1113"/>
      <c r="E79" s="1113"/>
      <c r="F79" s="1113"/>
      <c r="G79" s="1113"/>
      <c r="H79" s="1113"/>
      <c r="I79" s="1113"/>
      <c r="J79" s="1113"/>
      <c r="K79" s="1113"/>
      <c r="L79" s="274" t="s">
        <v>568</v>
      </c>
      <c r="M79" s="276" t="s">
        <v>450</v>
      </c>
      <c r="N79" s="271" t="s">
        <v>369</v>
      </c>
      <c r="O79" s="1129"/>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c r="AL79" s="1129"/>
      <c r="AM79" s="1129"/>
      <c r="AN79" s="1129"/>
      <c r="AO79" s="919"/>
    </row>
    <row r="80" spans="1:41">
      <c r="A80" s="963">
        <v>2</v>
      </c>
      <c r="B80" s="1113" t="b">
        <v>1</v>
      </c>
      <c r="C80" s="1113"/>
      <c r="D80" s="1113"/>
      <c r="E80" s="1113"/>
      <c r="F80" s="1113"/>
      <c r="G80" s="1113"/>
      <c r="H80" s="1113"/>
      <c r="I80" s="1113"/>
      <c r="J80" s="1113"/>
      <c r="K80" s="1113"/>
      <c r="L80" s="274" t="s">
        <v>380</v>
      </c>
      <c r="M80" s="275" t="s">
        <v>451</v>
      </c>
      <c r="N80" s="271" t="s">
        <v>369</v>
      </c>
      <c r="O80" s="1128">
        <v>0</v>
      </c>
      <c r="P80" s="1128">
        <v>0</v>
      </c>
      <c r="Q80" s="1128">
        <v>0</v>
      </c>
      <c r="R80" s="1128">
        <v>0</v>
      </c>
      <c r="S80" s="1128">
        <v>0</v>
      </c>
      <c r="T80" s="1128">
        <v>0</v>
      </c>
      <c r="U80" s="1128">
        <v>0</v>
      </c>
      <c r="V80" s="1128">
        <v>0</v>
      </c>
      <c r="W80" s="1128">
        <v>0</v>
      </c>
      <c r="X80" s="1128">
        <v>0</v>
      </c>
      <c r="Y80" s="1128">
        <v>0</v>
      </c>
      <c r="Z80" s="1128">
        <v>0</v>
      </c>
      <c r="AA80" s="1128">
        <v>0</v>
      </c>
      <c r="AB80" s="1128">
        <v>0</v>
      </c>
      <c r="AC80" s="1128">
        <v>0</v>
      </c>
      <c r="AD80" s="1128">
        <v>0</v>
      </c>
      <c r="AE80" s="1128">
        <v>0</v>
      </c>
      <c r="AF80" s="1128">
        <v>0</v>
      </c>
      <c r="AG80" s="1128">
        <v>0</v>
      </c>
      <c r="AH80" s="1128">
        <v>0</v>
      </c>
      <c r="AI80" s="1128">
        <v>0</v>
      </c>
      <c r="AJ80" s="1128">
        <v>0</v>
      </c>
      <c r="AK80" s="1128">
        <v>0</v>
      </c>
      <c r="AL80" s="1128">
        <v>0</v>
      </c>
      <c r="AM80" s="1128">
        <v>0</v>
      </c>
      <c r="AN80" s="1128">
        <v>0</v>
      </c>
      <c r="AO80" s="919"/>
    </row>
    <row r="81" spans="1:41">
      <c r="A81" s="963">
        <v>2</v>
      </c>
      <c r="B81" s="1113" t="b">
        <v>1</v>
      </c>
      <c r="C81" s="1113"/>
      <c r="D81" s="1113"/>
      <c r="E81" s="1113"/>
      <c r="F81" s="1113"/>
      <c r="G81" s="1113"/>
      <c r="H81" s="1113"/>
      <c r="I81" s="1113"/>
      <c r="J81" s="1113"/>
      <c r="K81" s="1113"/>
      <c r="L81" s="274" t="s">
        <v>573</v>
      </c>
      <c r="M81" s="276" t="s">
        <v>452</v>
      </c>
      <c r="N81" s="271" t="s">
        <v>369</v>
      </c>
      <c r="O81" s="1129"/>
      <c r="P81" s="1129"/>
      <c r="Q81" s="1129"/>
      <c r="R81" s="1129"/>
      <c r="S81" s="1129"/>
      <c r="T81" s="1129"/>
      <c r="U81" s="1129"/>
      <c r="V81" s="1129"/>
      <c r="W81" s="1129"/>
      <c r="X81" s="1129"/>
      <c r="Y81" s="1129"/>
      <c r="Z81" s="1129"/>
      <c r="AA81" s="1129"/>
      <c r="AB81" s="1129"/>
      <c r="AC81" s="1129"/>
      <c r="AD81" s="1129"/>
      <c r="AE81" s="1129"/>
      <c r="AF81" s="1129"/>
      <c r="AG81" s="1129"/>
      <c r="AH81" s="1129"/>
      <c r="AI81" s="1129"/>
      <c r="AJ81" s="1129"/>
      <c r="AK81" s="1129"/>
      <c r="AL81" s="1129"/>
      <c r="AM81" s="1129"/>
      <c r="AN81" s="1129"/>
      <c r="AO81" s="919"/>
    </row>
    <row r="82" spans="1:41" ht="22.5">
      <c r="A82" s="963">
        <v>2</v>
      </c>
      <c r="B82" s="1113" t="b">
        <v>1</v>
      </c>
      <c r="C82" s="1113"/>
      <c r="D82" s="1113"/>
      <c r="E82" s="1113"/>
      <c r="F82" s="1113"/>
      <c r="G82" s="1113"/>
      <c r="H82" s="1113"/>
      <c r="I82" s="1113"/>
      <c r="J82" s="1113"/>
      <c r="K82" s="1113"/>
      <c r="L82" s="274" t="s">
        <v>587</v>
      </c>
      <c r="M82" s="276" t="s">
        <v>1175</v>
      </c>
      <c r="N82" s="271" t="s">
        <v>369</v>
      </c>
      <c r="O82" s="1129"/>
      <c r="P82" s="1129"/>
      <c r="Q82" s="1129"/>
      <c r="R82" s="1129"/>
      <c r="S82" s="1129"/>
      <c r="T82" s="1129"/>
      <c r="U82" s="1129"/>
      <c r="V82" s="1129"/>
      <c r="W82" s="1129"/>
      <c r="X82" s="1129"/>
      <c r="Y82" s="1129"/>
      <c r="Z82" s="1129"/>
      <c r="AA82" s="1129"/>
      <c r="AB82" s="1129"/>
      <c r="AC82" s="1129"/>
      <c r="AD82" s="1129"/>
      <c r="AE82" s="1129"/>
      <c r="AF82" s="1129"/>
      <c r="AG82" s="1129"/>
      <c r="AH82" s="1129"/>
      <c r="AI82" s="1129"/>
      <c r="AJ82" s="1129"/>
      <c r="AK82" s="1129"/>
      <c r="AL82" s="1129"/>
      <c r="AM82" s="1129"/>
      <c r="AN82" s="1129"/>
      <c r="AO82" s="919"/>
    </row>
    <row r="83" spans="1:41" ht="22.5">
      <c r="A83" s="963">
        <v>2</v>
      </c>
      <c r="B83" s="1113" t="b">
        <v>1</v>
      </c>
      <c r="C83" s="1113"/>
      <c r="D83" s="1113"/>
      <c r="E83" s="1113"/>
      <c r="F83" s="1113"/>
      <c r="G83" s="1113"/>
      <c r="H83" s="1113"/>
      <c r="I83" s="1113"/>
      <c r="J83" s="1113"/>
      <c r="K83" s="1113"/>
      <c r="L83" s="274" t="s">
        <v>593</v>
      </c>
      <c r="M83" s="276" t="s">
        <v>453</v>
      </c>
      <c r="N83" s="271" t="s">
        <v>369</v>
      </c>
      <c r="O83" s="1129"/>
      <c r="P83" s="1129"/>
      <c r="Q83" s="1129"/>
      <c r="R83" s="1129"/>
      <c r="S83" s="1129"/>
      <c r="T83" s="1129"/>
      <c r="U83" s="1129"/>
      <c r="V83" s="1129"/>
      <c r="W83" s="1129"/>
      <c r="X83" s="1129"/>
      <c r="Y83" s="1129"/>
      <c r="Z83" s="1129"/>
      <c r="AA83" s="1129"/>
      <c r="AB83" s="1129"/>
      <c r="AC83" s="1129"/>
      <c r="AD83" s="1129"/>
      <c r="AE83" s="1129"/>
      <c r="AF83" s="1129"/>
      <c r="AG83" s="1129"/>
      <c r="AH83" s="1129"/>
      <c r="AI83" s="1129"/>
      <c r="AJ83" s="1129"/>
      <c r="AK83" s="1129"/>
      <c r="AL83" s="1129"/>
      <c r="AM83" s="1129"/>
      <c r="AN83" s="1129"/>
      <c r="AO83" s="919"/>
    </row>
    <row r="84" spans="1:41">
      <c r="A84" s="963">
        <v>2</v>
      </c>
      <c r="B84" s="1113" t="b">
        <v>1</v>
      </c>
      <c r="C84" s="1113"/>
      <c r="D84" s="1113"/>
      <c r="E84" s="1113"/>
      <c r="F84" s="1113"/>
      <c r="G84" s="1113"/>
      <c r="H84" s="1113"/>
      <c r="I84" s="1113"/>
      <c r="J84" s="1113"/>
      <c r="K84" s="1113"/>
      <c r="L84" s="274" t="s">
        <v>595</v>
      </c>
      <c r="M84" s="276" t="s">
        <v>454</v>
      </c>
      <c r="N84" s="271" t="s">
        <v>369</v>
      </c>
      <c r="O84" s="1129"/>
      <c r="P84" s="1129"/>
      <c r="Q84" s="1129"/>
      <c r="R84" s="1129"/>
      <c r="S84" s="1129"/>
      <c r="T84" s="1129"/>
      <c r="U84" s="1129"/>
      <c r="V84" s="1129"/>
      <c r="W84" s="1129"/>
      <c r="X84" s="1129"/>
      <c r="Y84" s="1129"/>
      <c r="Z84" s="1129"/>
      <c r="AA84" s="1129"/>
      <c r="AB84" s="1129"/>
      <c r="AC84" s="1129"/>
      <c r="AD84" s="1129"/>
      <c r="AE84" s="1129"/>
      <c r="AF84" s="1129"/>
      <c r="AG84" s="1129"/>
      <c r="AH84" s="1129"/>
      <c r="AI84" s="1129"/>
      <c r="AJ84" s="1129"/>
      <c r="AK84" s="1129"/>
      <c r="AL84" s="1129"/>
      <c r="AM84" s="1129"/>
      <c r="AN84" s="1129"/>
      <c r="AO84" s="919"/>
    </row>
    <row r="85" spans="1:41" s="279" customFormat="1" ht="22.5">
      <c r="A85" s="963">
        <v>2</v>
      </c>
      <c r="B85" s="1113" t="b">
        <v>1</v>
      </c>
      <c r="C85" s="1126"/>
      <c r="D85" s="1126"/>
      <c r="E85" s="1126"/>
      <c r="F85" s="1126"/>
      <c r="G85" s="1126"/>
      <c r="H85" s="1126"/>
      <c r="I85" s="1126"/>
      <c r="J85" s="1126"/>
      <c r="K85" s="1126"/>
      <c r="L85" s="277" t="s">
        <v>102</v>
      </c>
      <c r="M85" s="273" t="s">
        <v>455</v>
      </c>
      <c r="N85" s="278" t="s">
        <v>369</v>
      </c>
      <c r="O85" s="1127">
        <v>0</v>
      </c>
      <c r="P85" s="1127">
        <v>0</v>
      </c>
      <c r="Q85" s="1127">
        <v>0</v>
      </c>
      <c r="R85" s="1127">
        <v>0</v>
      </c>
      <c r="S85" s="1127">
        <v>0</v>
      </c>
      <c r="T85" s="1127">
        <v>0</v>
      </c>
      <c r="U85" s="1127">
        <v>0</v>
      </c>
      <c r="V85" s="1127">
        <v>0</v>
      </c>
      <c r="W85" s="1127">
        <v>0</v>
      </c>
      <c r="X85" s="1127">
        <v>0</v>
      </c>
      <c r="Y85" s="1127">
        <v>0</v>
      </c>
      <c r="Z85" s="1127">
        <v>0</v>
      </c>
      <c r="AA85" s="1127">
        <v>0</v>
      </c>
      <c r="AB85" s="1127">
        <v>0</v>
      </c>
      <c r="AC85" s="1127">
        <v>0</v>
      </c>
      <c r="AD85" s="1127">
        <v>0</v>
      </c>
      <c r="AE85" s="1127">
        <v>0</v>
      </c>
      <c r="AF85" s="1127">
        <v>0</v>
      </c>
      <c r="AG85" s="1127">
        <v>0</v>
      </c>
      <c r="AH85" s="1127">
        <v>0</v>
      </c>
      <c r="AI85" s="1127">
        <v>0</v>
      </c>
      <c r="AJ85" s="1127">
        <v>0</v>
      </c>
      <c r="AK85" s="1127">
        <v>0</v>
      </c>
      <c r="AL85" s="1127">
        <v>0</v>
      </c>
      <c r="AM85" s="1127">
        <v>0</v>
      </c>
      <c r="AN85" s="1127">
        <v>0</v>
      </c>
      <c r="AO85" s="919"/>
    </row>
    <row r="86" spans="1:41">
      <c r="A86" s="963">
        <v>2</v>
      </c>
      <c r="B86" s="1113" t="b">
        <v>1</v>
      </c>
      <c r="C86" s="1113"/>
      <c r="D86" s="1113"/>
      <c r="E86" s="1113"/>
      <c r="F86" s="1113"/>
      <c r="G86" s="1113"/>
      <c r="H86" s="1113"/>
      <c r="I86" s="1113"/>
      <c r="J86" s="1113"/>
      <c r="K86" s="1113"/>
      <c r="L86" s="274" t="s">
        <v>17</v>
      </c>
      <c r="M86" s="275" t="s">
        <v>1186</v>
      </c>
      <c r="N86" s="271" t="s">
        <v>369</v>
      </c>
      <c r="O86" s="1129"/>
      <c r="P86" s="1129"/>
      <c r="Q86" s="1129"/>
      <c r="R86" s="1129"/>
      <c r="S86" s="1129"/>
      <c r="T86" s="1129"/>
      <c r="U86" s="1129"/>
      <c r="V86" s="1129"/>
      <c r="W86" s="1129"/>
      <c r="X86" s="1129"/>
      <c r="Y86" s="1129"/>
      <c r="Z86" s="1129"/>
      <c r="AA86" s="1129"/>
      <c r="AB86" s="1129"/>
      <c r="AC86" s="1129"/>
      <c r="AD86" s="1129"/>
      <c r="AE86" s="1129"/>
      <c r="AF86" s="1129"/>
      <c r="AG86" s="1129"/>
      <c r="AH86" s="1129"/>
      <c r="AI86" s="1129"/>
      <c r="AJ86" s="1129"/>
      <c r="AK86" s="1129"/>
      <c r="AL86" s="1129"/>
      <c r="AM86" s="1129"/>
      <c r="AN86" s="1129"/>
      <c r="AO86" s="919"/>
    </row>
    <row r="87" spans="1:41">
      <c r="A87" s="963">
        <v>2</v>
      </c>
      <c r="B87" s="1113" t="b">
        <v>1</v>
      </c>
      <c r="C87" s="1113"/>
      <c r="D87" s="1113"/>
      <c r="E87" s="1113"/>
      <c r="F87" s="1113"/>
      <c r="G87" s="1113"/>
      <c r="H87" s="1113"/>
      <c r="I87" s="1113"/>
      <c r="J87" s="1113"/>
      <c r="K87" s="1113"/>
      <c r="L87" s="274" t="s">
        <v>146</v>
      </c>
      <c r="M87" s="275" t="s">
        <v>1187</v>
      </c>
      <c r="N87" s="271" t="s">
        <v>369</v>
      </c>
      <c r="O87" s="1129"/>
      <c r="P87" s="1129"/>
      <c r="Q87" s="1129"/>
      <c r="R87" s="1129"/>
      <c r="S87" s="1129"/>
      <c r="T87" s="1129"/>
      <c r="U87" s="1129"/>
      <c r="V87" s="1129"/>
      <c r="W87" s="1129"/>
      <c r="X87" s="1129"/>
      <c r="Y87" s="1129"/>
      <c r="Z87" s="1129"/>
      <c r="AA87" s="1129"/>
      <c r="AB87" s="1129"/>
      <c r="AC87" s="1129"/>
      <c r="AD87" s="1129"/>
      <c r="AE87" s="1129"/>
      <c r="AF87" s="1129"/>
      <c r="AG87" s="1129"/>
      <c r="AH87" s="1129"/>
      <c r="AI87" s="1129"/>
      <c r="AJ87" s="1129"/>
      <c r="AK87" s="1129"/>
      <c r="AL87" s="1129"/>
      <c r="AM87" s="1129"/>
      <c r="AN87" s="1129"/>
      <c r="AO87" s="919"/>
    </row>
    <row r="88" spans="1:41">
      <c r="A88" s="963">
        <v>2</v>
      </c>
      <c r="B88" s="1113" t="b">
        <v>1</v>
      </c>
      <c r="C88" s="1113"/>
      <c r="D88" s="1113"/>
      <c r="E88" s="1113"/>
      <c r="F88" s="1113"/>
      <c r="G88" s="1113"/>
      <c r="H88" s="1113"/>
      <c r="I88" s="1113"/>
      <c r="J88" s="1113"/>
      <c r="K88" s="1113"/>
      <c r="L88" s="274" t="s">
        <v>167</v>
      </c>
      <c r="M88" s="275" t="s">
        <v>456</v>
      </c>
      <c r="N88" s="271" t="s">
        <v>369</v>
      </c>
      <c r="O88" s="1129"/>
      <c r="P88" s="1129"/>
      <c r="Q88" s="1129"/>
      <c r="R88" s="1129"/>
      <c r="S88" s="1129"/>
      <c r="T88" s="1129"/>
      <c r="U88" s="1129"/>
      <c r="V88" s="1129"/>
      <c r="W88" s="1129"/>
      <c r="X88" s="1129"/>
      <c r="Y88" s="1129"/>
      <c r="Z88" s="1129"/>
      <c r="AA88" s="1129"/>
      <c r="AB88" s="1129"/>
      <c r="AC88" s="1129"/>
      <c r="AD88" s="1129"/>
      <c r="AE88" s="1129"/>
      <c r="AF88" s="1129"/>
      <c r="AG88" s="1129"/>
      <c r="AH88" s="1129"/>
      <c r="AI88" s="1129"/>
      <c r="AJ88" s="1129"/>
      <c r="AK88" s="1129"/>
      <c r="AL88" s="1129"/>
      <c r="AM88" s="1129"/>
      <c r="AN88" s="1129"/>
      <c r="AO88" s="919"/>
    </row>
    <row r="89" spans="1:41" ht="21.75" customHeight="1">
      <c r="A89" s="1113"/>
      <c r="B89" s="1113"/>
      <c r="C89" s="1113"/>
      <c r="D89" s="1113"/>
      <c r="E89" s="1113"/>
      <c r="F89" s="1113"/>
      <c r="G89" s="1113"/>
      <c r="H89" s="1113"/>
      <c r="I89" s="1113"/>
      <c r="J89" s="1113"/>
      <c r="K89" s="1113"/>
      <c r="L89" s="1113"/>
      <c r="M89" s="1131" t="s">
        <v>1431</v>
      </c>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3"/>
      <c r="AM89" s="1113"/>
      <c r="AN89" s="1113"/>
      <c r="AO89" s="1113"/>
    </row>
    <row r="90" spans="1:41" ht="15" customHeight="1">
      <c r="A90" s="1113"/>
      <c r="B90" s="1113"/>
      <c r="C90" s="1113"/>
      <c r="D90" s="1113"/>
      <c r="E90" s="1113"/>
      <c r="F90" s="1113"/>
      <c r="G90" s="1113"/>
      <c r="H90" s="1113"/>
      <c r="I90" s="1113"/>
      <c r="J90" s="1113"/>
      <c r="K90" s="1113"/>
      <c r="L90" s="1132" t="s">
        <v>1469</v>
      </c>
      <c r="M90" s="1133"/>
      <c r="N90" s="1133"/>
      <c r="O90" s="1133"/>
      <c r="P90" s="1133"/>
      <c r="Q90" s="1133"/>
      <c r="R90" s="1133"/>
      <c r="S90" s="1133"/>
      <c r="T90" s="1133"/>
      <c r="U90" s="1133"/>
      <c r="V90" s="1133"/>
      <c r="W90" s="1133"/>
      <c r="X90" s="1133"/>
      <c r="Y90" s="1133"/>
      <c r="Z90" s="1133"/>
      <c r="AA90" s="1133"/>
      <c r="AB90" s="1133"/>
      <c r="AC90" s="1133"/>
      <c r="AD90" s="1133"/>
      <c r="AE90" s="1133"/>
      <c r="AF90" s="1133"/>
      <c r="AG90" s="1133"/>
      <c r="AH90" s="1133"/>
      <c r="AI90" s="1133"/>
      <c r="AJ90" s="1133"/>
      <c r="AK90" s="1133"/>
      <c r="AL90" s="1133"/>
      <c r="AM90" s="1133"/>
      <c r="AN90" s="1133"/>
      <c r="AO90" s="1133"/>
    </row>
    <row r="91" spans="1:41" ht="15" customHeight="1">
      <c r="A91" s="1113"/>
      <c r="B91" s="1113"/>
      <c r="C91" s="1113"/>
      <c r="D91" s="1113"/>
      <c r="E91" s="1113"/>
      <c r="F91" s="1113"/>
      <c r="G91" s="1113"/>
      <c r="H91" s="1113"/>
      <c r="I91" s="1113"/>
      <c r="J91" s="1113"/>
      <c r="K91" s="779"/>
      <c r="L91" s="1134"/>
      <c r="M91" s="1134"/>
      <c r="N91" s="1134"/>
      <c r="O91" s="1134"/>
      <c r="P91" s="1134"/>
      <c r="Q91" s="1134"/>
      <c r="R91" s="1134"/>
      <c r="S91" s="1134"/>
      <c r="T91" s="1134"/>
      <c r="U91" s="1134"/>
      <c r="V91" s="1134"/>
      <c r="W91" s="1134"/>
      <c r="X91" s="1134"/>
      <c r="Y91" s="1134"/>
      <c r="Z91" s="1134"/>
      <c r="AA91" s="1134"/>
      <c r="AB91" s="1134"/>
      <c r="AC91" s="1134"/>
      <c r="AD91" s="1134"/>
      <c r="AE91" s="1134"/>
      <c r="AF91" s="1134"/>
      <c r="AG91" s="1134"/>
      <c r="AH91" s="1134"/>
      <c r="AI91" s="1134"/>
      <c r="AJ91" s="1134"/>
      <c r="AK91" s="1134"/>
      <c r="AL91" s="1134"/>
      <c r="AM91" s="1134"/>
      <c r="AN91" s="1134"/>
      <c r="AO91" s="1134"/>
    </row>
    <row r="92" spans="1:41">
      <c r="A92" s="1113"/>
      <c r="B92" s="1113"/>
      <c r="C92" s="1113"/>
      <c r="D92" s="1113"/>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113"/>
      <c r="AA92" s="1113"/>
      <c r="AB92" s="1113"/>
      <c r="AC92" s="1113"/>
      <c r="AD92" s="1113"/>
      <c r="AE92" s="1113"/>
      <c r="AF92" s="1135"/>
      <c r="AG92" s="1135"/>
      <c r="AH92" s="1135"/>
      <c r="AI92" s="1135"/>
      <c r="AJ92" s="1135"/>
      <c r="AK92" s="1135"/>
      <c r="AL92" s="1135"/>
      <c r="AM92" s="1135"/>
      <c r="AN92" s="1135"/>
      <c r="AO92" s="1113"/>
    </row>
  </sheetData>
  <sheetProtection formatColumns="0" formatRows="0" autoFilter="0"/>
  <mergeCells count="7">
    <mergeCell ref="L14:M14"/>
    <mergeCell ref="AO16:AO17"/>
    <mergeCell ref="L90:AO90"/>
    <mergeCell ref="L91:AO91"/>
    <mergeCell ref="L16:L17"/>
    <mergeCell ref="M16:M17"/>
    <mergeCell ref="N16:N17"/>
  </mergeCells>
  <dataValidations count="3">
    <dataValidation type="list" allowBlank="1" showInputMessage="1" showErrorMessage="1" errorTitle="Внимание" error="Пожалуйста, выберите значение из списка!" sqref="N14">
      <formula1>YES_NO</formula1>
    </dataValidation>
    <dataValidation type="textLength" operator="lessThanOrEqual" allowBlank="1" showInputMessage="1" showErrorMessage="1" errorTitle="Ошибка" error="Допускается ввод не более 900 символов!" sqref="AO18:AO40 AO42:AO64 AO66:AO88">
      <formula1>900</formula1>
    </dataValidation>
    <dataValidation type="decimal" allowBlank="1" showErrorMessage="1" errorTitle="Ошибка" error="Допускается ввод только действительных чисел!" sqref="O20:AN23 O25:AN27 O33:AN36 O29:AN31 O38:AN40 O53:AN55 O49:AN51 O44:AN47 O57:AN60 O62:AN64 O77:AN79 O73:AN75 O68:AN71 O86:AN88 O81:AN84">
      <formula1>-9.99999999999999E+23</formula1>
      <formula2>9.99999999999999E+23</formula2>
    </dataValidation>
  </dataValidations>
  <pageMargins left="0.35433070866141736" right="0.35433070866141736" top="0.39370078740157483" bottom="0.47222222222222221" header="0.31496062992125984" footer="0.31496062992125984"/>
  <pageSetup paperSize="9" fitToWidth="0" fitToHeight="0" orientation="landscape" r:id="rId1"/>
  <headerFooter>
    <oddFooter>&amp;C&amp;A
&amp;P из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002060"/>
    <outlinePr summaryBelow="0" summaryRight="0"/>
  </sheetPr>
  <dimension ref="A1:AI34"/>
  <sheetViews>
    <sheetView showGridLines="0" view="pageBreakPreview" zoomScale="60" zoomScaleNormal="100" workbookViewId="0">
      <pane xSplit="14" ySplit="15" topLeftCell="O16" activePane="bottomRight" state="frozen"/>
      <selection activeCell="M11" sqref="M11"/>
      <selection pane="topRight" activeCell="M11" sqref="M11"/>
      <selection pane="bottomLeft" activeCell="M11" sqref="M11"/>
      <selection pane="bottomRight" activeCell="Q41" sqref="Q41"/>
    </sheetView>
  </sheetViews>
  <sheetFormatPr defaultColWidth="9.140625" defaultRowHeight="11.25"/>
  <cols>
    <col min="1" max="10" width="0" style="102" hidden="1" customWidth="1"/>
    <col min="11" max="11" width="3.7109375" style="102" hidden="1" customWidth="1"/>
    <col min="12" max="12" width="6.7109375" style="102" customWidth="1"/>
    <col min="13" max="13" width="50.7109375" style="102" customWidth="1"/>
    <col min="14" max="14" width="10.7109375" style="102" customWidth="1"/>
    <col min="15" max="19" width="13.28515625" style="102" customWidth="1"/>
    <col min="20" max="24" width="13.28515625" style="102" hidden="1" customWidth="1"/>
    <col min="25" max="29" width="13.28515625" style="102" customWidth="1"/>
    <col min="30" max="34" width="13.28515625" style="102" hidden="1" customWidth="1"/>
    <col min="35" max="35" width="20.7109375" style="102" customWidth="1"/>
    <col min="36" max="16384" width="9.140625" style="102"/>
  </cols>
  <sheetData>
    <row r="1" spans="1:35" hidden="1">
      <c r="A1" s="1113"/>
      <c r="B1" s="1113"/>
      <c r="C1" s="1113"/>
      <c r="D1" s="1113"/>
      <c r="E1" s="1113"/>
      <c r="F1" s="1113"/>
      <c r="G1" s="1113"/>
      <c r="H1" s="1113"/>
      <c r="I1" s="1113"/>
      <c r="J1" s="1113"/>
      <c r="K1" s="1113"/>
      <c r="L1" s="1113"/>
      <c r="M1" s="1113"/>
      <c r="N1" s="1113"/>
      <c r="O1" s="901">
        <v>2024</v>
      </c>
      <c r="P1" s="901">
        <v>2025</v>
      </c>
      <c r="Q1" s="901">
        <v>2026</v>
      </c>
      <c r="R1" s="901">
        <v>2027</v>
      </c>
      <c r="S1" s="901">
        <v>2028</v>
      </c>
      <c r="T1" s="901">
        <v>2029</v>
      </c>
      <c r="U1" s="901">
        <v>2030</v>
      </c>
      <c r="V1" s="901">
        <v>2031</v>
      </c>
      <c r="W1" s="901">
        <v>2032</v>
      </c>
      <c r="X1" s="901">
        <v>2033</v>
      </c>
      <c r="Y1" s="901">
        <v>2024</v>
      </c>
      <c r="Z1" s="901">
        <v>2025</v>
      </c>
      <c r="AA1" s="901">
        <v>2026</v>
      </c>
      <c r="AB1" s="901">
        <v>2027</v>
      </c>
      <c r="AC1" s="901">
        <v>2028</v>
      </c>
      <c r="AD1" s="901">
        <v>2029</v>
      </c>
      <c r="AE1" s="901">
        <v>2030</v>
      </c>
      <c r="AF1" s="901">
        <v>2031</v>
      </c>
      <c r="AG1" s="901">
        <v>2032</v>
      </c>
      <c r="AH1" s="901">
        <v>2033</v>
      </c>
      <c r="AI1" s="1113"/>
    </row>
    <row r="2" spans="1:35" hidden="1">
      <c r="A2" s="1113"/>
      <c r="B2" s="1113"/>
      <c r="C2" s="1113"/>
      <c r="D2" s="1113"/>
      <c r="E2" s="1113"/>
      <c r="F2" s="1113"/>
      <c r="G2" s="1113"/>
      <c r="H2" s="1113"/>
      <c r="I2" s="1113"/>
      <c r="J2" s="1113"/>
      <c r="K2" s="1113"/>
      <c r="L2" s="1113"/>
      <c r="M2" s="1113"/>
      <c r="N2" s="1113"/>
      <c r="O2" s="901"/>
      <c r="P2" s="901"/>
      <c r="Q2" s="901"/>
      <c r="R2" s="901"/>
      <c r="S2" s="901"/>
      <c r="T2" s="901"/>
      <c r="U2" s="901"/>
      <c r="V2" s="901"/>
      <c r="W2" s="901"/>
      <c r="X2" s="901"/>
      <c r="Y2" s="901"/>
      <c r="Z2" s="901"/>
      <c r="AA2" s="901"/>
      <c r="AB2" s="901"/>
      <c r="AC2" s="901"/>
      <c r="AD2" s="901"/>
      <c r="AE2" s="901"/>
      <c r="AF2" s="901"/>
      <c r="AG2" s="901"/>
      <c r="AH2" s="901"/>
      <c r="AI2" s="1113"/>
    </row>
    <row r="3" spans="1:35" hidden="1">
      <c r="A3" s="1113"/>
      <c r="B3" s="1113"/>
      <c r="C3" s="1113"/>
      <c r="D3" s="1113"/>
      <c r="E3" s="1113"/>
      <c r="F3" s="1113"/>
      <c r="G3" s="1113"/>
      <c r="H3" s="1113"/>
      <c r="I3" s="1113"/>
      <c r="J3" s="1113"/>
      <c r="K3" s="1113"/>
      <c r="L3" s="1113"/>
      <c r="M3" s="1113"/>
      <c r="N3" s="1113"/>
      <c r="O3" s="901"/>
      <c r="P3" s="901"/>
      <c r="Q3" s="901"/>
      <c r="R3" s="901"/>
      <c r="S3" s="901"/>
      <c r="T3" s="901"/>
      <c r="U3" s="901"/>
      <c r="V3" s="901"/>
      <c r="W3" s="901"/>
      <c r="X3" s="901"/>
      <c r="Y3" s="901"/>
      <c r="Z3" s="901"/>
      <c r="AA3" s="901"/>
      <c r="AB3" s="901"/>
      <c r="AC3" s="901"/>
      <c r="AD3" s="901"/>
      <c r="AE3" s="901"/>
      <c r="AF3" s="901"/>
      <c r="AG3" s="901"/>
      <c r="AH3" s="901"/>
      <c r="AI3" s="1113"/>
    </row>
    <row r="4" spans="1:35" hidden="1">
      <c r="A4" s="1113"/>
      <c r="B4" s="1113"/>
      <c r="C4" s="1113"/>
      <c r="D4" s="1113"/>
      <c r="E4" s="1113"/>
      <c r="F4" s="1113"/>
      <c r="G4" s="1113"/>
      <c r="H4" s="1113"/>
      <c r="I4" s="1113"/>
      <c r="J4" s="1113"/>
      <c r="K4" s="1113"/>
      <c r="L4" s="1113"/>
      <c r="M4" s="1113"/>
      <c r="N4" s="1113"/>
      <c r="O4" s="901"/>
      <c r="P4" s="901"/>
      <c r="Q4" s="901"/>
      <c r="R4" s="901"/>
      <c r="S4" s="901"/>
      <c r="T4" s="901"/>
      <c r="U4" s="901"/>
      <c r="V4" s="901"/>
      <c r="W4" s="901"/>
      <c r="X4" s="901"/>
      <c r="Y4" s="901"/>
      <c r="Z4" s="901"/>
      <c r="AA4" s="901"/>
      <c r="AB4" s="901"/>
      <c r="AC4" s="901"/>
      <c r="AD4" s="901"/>
      <c r="AE4" s="901"/>
      <c r="AF4" s="901"/>
      <c r="AG4" s="901"/>
      <c r="AH4" s="901"/>
      <c r="AI4" s="1113"/>
    </row>
    <row r="5" spans="1:35" hidden="1">
      <c r="A5" s="1113"/>
      <c r="B5" s="1113"/>
      <c r="C5" s="1113"/>
      <c r="D5" s="1113"/>
      <c r="E5" s="1113"/>
      <c r="F5" s="1113"/>
      <c r="G5" s="1113"/>
      <c r="H5" s="1113"/>
      <c r="I5" s="1113"/>
      <c r="J5" s="1113"/>
      <c r="K5" s="1113"/>
      <c r="L5" s="1113"/>
      <c r="M5" s="1113"/>
      <c r="N5" s="1113"/>
      <c r="O5" s="901"/>
      <c r="P5" s="901"/>
      <c r="Q5" s="901"/>
      <c r="R5" s="901"/>
      <c r="S5" s="901"/>
      <c r="T5" s="901"/>
      <c r="U5" s="901"/>
      <c r="V5" s="901"/>
      <c r="W5" s="901"/>
      <c r="X5" s="901"/>
      <c r="Y5" s="901"/>
      <c r="Z5" s="901"/>
      <c r="AA5" s="901"/>
      <c r="AB5" s="901"/>
      <c r="AC5" s="901"/>
      <c r="AD5" s="901"/>
      <c r="AE5" s="901"/>
      <c r="AF5" s="901"/>
      <c r="AG5" s="901"/>
      <c r="AH5" s="901"/>
      <c r="AI5" s="1113"/>
    </row>
    <row r="6" spans="1:35" hidden="1">
      <c r="A6" s="1113"/>
      <c r="B6" s="1113"/>
      <c r="C6" s="1113"/>
      <c r="D6" s="1113"/>
      <c r="E6" s="1113"/>
      <c r="F6" s="1113"/>
      <c r="G6" s="1113"/>
      <c r="H6" s="1113"/>
      <c r="I6" s="1113"/>
      <c r="J6" s="1113"/>
      <c r="K6" s="1113"/>
      <c r="L6" s="1113"/>
      <c r="M6" s="1113"/>
      <c r="N6" s="1113"/>
      <c r="O6" s="901"/>
      <c r="P6" s="901"/>
      <c r="Q6" s="901"/>
      <c r="R6" s="901"/>
      <c r="S6" s="901"/>
      <c r="T6" s="901"/>
      <c r="U6" s="901"/>
      <c r="V6" s="901"/>
      <c r="W6" s="901"/>
      <c r="X6" s="901"/>
      <c r="Y6" s="901"/>
      <c r="Z6" s="901"/>
      <c r="AA6" s="901"/>
      <c r="AB6" s="901"/>
      <c r="AC6" s="901"/>
      <c r="AD6" s="901"/>
      <c r="AE6" s="901"/>
      <c r="AF6" s="901"/>
      <c r="AG6" s="901"/>
      <c r="AH6" s="901"/>
      <c r="AI6" s="1113"/>
    </row>
    <row r="7" spans="1:35" hidden="1">
      <c r="A7" s="1113"/>
      <c r="B7" s="1113"/>
      <c r="C7" s="1113"/>
      <c r="D7" s="1113"/>
      <c r="E7" s="1113"/>
      <c r="F7" s="1113"/>
      <c r="G7" s="1113"/>
      <c r="H7" s="1113"/>
      <c r="I7" s="1113"/>
      <c r="J7" s="1113"/>
      <c r="K7" s="1113"/>
      <c r="L7" s="1113"/>
      <c r="M7" s="1113"/>
      <c r="N7" s="1113"/>
      <c r="O7" s="853" t="b">
        <v>1</v>
      </c>
      <c r="P7" s="853" t="b">
        <v>1</v>
      </c>
      <c r="Q7" s="853" t="b">
        <v>1</v>
      </c>
      <c r="R7" s="853" t="b">
        <v>1</v>
      </c>
      <c r="S7" s="853" t="b">
        <v>1</v>
      </c>
      <c r="T7" s="853" t="b">
        <v>0</v>
      </c>
      <c r="U7" s="853" t="b">
        <v>0</v>
      </c>
      <c r="V7" s="853" t="b">
        <v>0</v>
      </c>
      <c r="W7" s="853" t="b">
        <v>0</v>
      </c>
      <c r="X7" s="853" t="b">
        <v>0</v>
      </c>
      <c r="Y7" s="853" t="b">
        <v>1</v>
      </c>
      <c r="Z7" s="853" t="b">
        <v>1</v>
      </c>
      <c r="AA7" s="853" t="b">
        <v>1</v>
      </c>
      <c r="AB7" s="853" t="b">
        <v>1</v>
      </c>
      <c r="AC7" s="853" t="b">
        <v>1</v>
      </c>
      <c r="AD7" s="853" t="b">
        <v>0</v>
      </c>
      <c r="AE7" s="853" t="b">
        <v>0</v>
      </c>
      <c r="AF7" s="853" t="b">
        <v>0</v>
      </c>
      <c r="AG7" s="853" t="b">
        <v>0</v>
      </c>
      <c r="AH7" s="853" t="b">
        <v>0</v>
      </c>
      <c r="AI7" s="1113"/>
    </row>
    <row r="8" spans="1:35" hidden="1">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row>
    <row r="9" spans="1:35" hidden="1">
      <c r="A9" s="1113"/>
      <c r="B9" s="1113"/>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row>
    <row r="10" spans="1:35" hidden="1">
      <c r="A10" s="1113"/>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row>
    <row r="11" spans="1:35" ht="15" hidden="1" customHeight="1">
      <c r="A11" s="1113"/>
      <c r="B11" s="1113"/>
      <c r="C11" s="1113"/>
      <c r="D11" s="1113"/>
      <c r="E11" s="1113"/>
      <c r="F11" s="1113"/>
      <c r="G11" s="1113"/>
      <c r="H11" s="1113"/>
      <c r="I11" s="1113"/>
      <c r="J11" s="1113"/>
      <c r="K11" s="1113"/>
      <c r="L11" s="1136"/>
      <c r="M11" s="1137"/>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13"/>
    </row>
    <row r="12" spans="1:35" ht="20.100000000000001" customHeight="1">
      <c r="A12" s="1113"/>
      <c r="B12" s="1113"/>
      <c r="C12" s="1113"/>
      <c r="D12" s="1113"/>
      <c r="E12" s="1113"/>
      <c r="F12" s="1113"/>
      <c r="G12" s="1113"/>
      <c r="H12" s="1113"/>
      <c r="I12" s="1113"/>
      <c r="J12" s="1113"/>
      <c r="K12" s="1113"/>
      <c r="L12" s="479" t="s">
        <v>1379</v>
      </c>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row>
    <row r="13" spans="1:35" ht="11.25" customHeight="1">
      <c r="A13" s="1113"/>
      <c r="B13" s="1113"/>
      <c r="C13" s="1113"/>
      <c r="D13" s="1113"/>
      <c r="E13" s="1113"/>
      <c r="F13" s="1113"/>
      <c r="G13" s="1113"/>
      <c r="H13" s="1113"/>
      <c r="I13" s="1113"/>
      <c r="J13" s="1113"/>
      <c r="K13" s="1113"/>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13"/>
    </row>
    <row r="14" spans="1:35" ht="21.6" customHeight="1">
      <c r="A14" s="1113"/>
      <c r="B14" s="1113"/>
      <c r="C14" s="1113"/>
      <c r="D14" s="1113"/>
      <c r="E14" s="1113"/>
      <c r="F14" s="1113"/>
      <c r="G14" s="1113"/>
      <c r="H14" s="1113"/>
      <c r="I14" s="1113"/>
      <c r="J14" s="1113"/>
      <c r="K14" s="1113"/>
      <c r="L14" s="868" t="s">
        <v>16</v>
      </c>
      <c r="M14" s="1138" t="s">
        <v>142</v>
      </c>
      <c r="N14" s="1138" t="s">
        <v>143</v>
      </c>
      <c r="O14" s="908" t="s">
        <v>4297</v>
      </c>
      <c r="P14" s="908" t="s">
        <v>4326</v>
      </c>
      <c r="Q14" s="908" t="s">
        <v>4327</v>
      </c>
      <c r="R14" s="908" t="s">
        <v>4328</v>
      </c>
      <c r="S14" s="908" t="s">
        <v>4329</v>
      </c>
      <c r="T14" s="908" t="s">
        <v>4330</v>
      </c>
      <c r="U14" s="908" t="s">
        <v>4331</v>
      </c>
      <c r="V14" s="908" t="s">
        <v>4332</v>
      </c>
      <c r="W14" s="908" t="s">
        <v>4333</v>
      </c>
      <c r="X14" s="908" t="s">
        <v>4334</v>
      </c>
      <c r="Y14" s="908" t="s">
        <v>4297</v>
      </c>
      <c r="Z14" s="908" t="s">
        <v>4326</v>
      </c>
      <c r="AA14" s="908" t="s">
        <v>4327</v>
      </c>
      <c r="AB14" s="908" t="s">
        <v>4328</v>
      </c>
      <c r="AC14" s="908" t="s">
        <v>4329</v>
      </c>
      <c r="AD14" s="908" t="s">
        <v>4330</v>
      </c>
      <c r="AE14" s="908" t="s">
        <v>4331</v>
      </c>
      <c r="AF14" s="908" t="s">
        <v>4332</v>
      </c>
      <c r="AG14" s="908" t="s">
        <v>4333</v>
      </c>
      <c r="AH14" s="908" t="s">
        <v>4334</v>
      </c>
      <c r="AI14" s="1121" t="s">
        <v>322</v>
      </c>
    </row>
    <row r="15" spans="1:35" ht="57.75" customHeight="1">
      <c r="A15" s="1113"/>
      <c r="B15" s="1113"/>
      <c r="C15" s="1113"/>
      <c r="D15" s="1113"/>
      <c r="E15" s="1113"/>
      <c r="F15" s="1113"/>
      <c r="G15" s="1113"/>
      <c r="H15" s="1113"/>
      <c r="I15" s="1113"/>
      <c r="J15" s="1113"/>
      <c r="K15" s="1113"/>
      <c r="L15" s="868"/>
      <c r="M15" s="1138"/>
      <c r="N15" s="1138"/>
      <c r="O15" s="1119" t="s">
        <v>457</v>
      </c>
      <c r="P15" s="1119" t="s">
        <v>457</v>
      </c>
      <c r="Q15" s="1119" t="s">
        <v>457</v>
      </c>
      <c r="R15" s="1119" t="s">
        <v>457</v>
      </c>
      <c r="S15" s="1119" t="s">
        <v>457</v>
      </c>
      <c r="T15" s="1119" t="s">
        <v>457</v>
      </c>
      <c r="U15" s="1119" t="s">
        <v>457</v>
      </c>
      <c r="V15" s="1119" t="s">
        <v>457</v>
      </c>
      <c r="W15" s="1119" t="s">
        <v>457</v>
      </c>
      <c r="X15" s="1119" t="s">
        <v>457</v>
      </c>
      <c r="Y15" s="1119" t="s">
        <v>285</v>
      </c>
      <c r="Z15" s="1119" t="s">
        <v>285</v>
      </c>
      <c r="AA15" s="1119" t="s">
        <v>285</v>
      </c>
      <c r="AB15" s="1119" t="s">
        <v>285</v>
      </c>
      <c r="AC15" s="1119" t="s">
        <v>285</v>
      </c>
      <c r="AD15" s="1119" t="s">
        <v>285</v>
      </c>
      <c r="AE15" s="1119" t="s">
        <v>285</v>
      </c>
      <c r="AF15" s="1119" t="s">
        <v>285</v>
      </c>
      <c r="AG15" s="1119" t="s">
        <v>285</v>
      </c>
      <c r="AH15" s="1119" t="s">
        <v>285</v>
      </c>
      <c r="AI15" s="1121"/>
    </row>
    <row r="16" spans="1:35" s="82" customFormat="1">
      <c r="A16" s="912" t="s">
        <v>18</v>
      </c>
      <c r="B16" s="894"/>
      <c r="C16" s="894"/>
      <c r="D16" s="894"/>
      <c r="E16" s="894"/>
      <c r="F16" s="894"/>
      <c r="G16" s="894"/>
      <c r="H16" s="894"/>
      <c r="I16" s="894"/>
      <c r="J16" s="894"/>
      <c r="K16" s="894"/>
      <c r="L16" s="1045" t="s">
        <v>4290</v>
      </c>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row>
    <row r="17" spans="1:35" s="279" customFormat="1">
      <c r="A17" s="963">
        <v>1</v>
      </c>
      <c r="B17" s="1126"/>
      <c r="C17" s="1126"/>
      <c r="D17" s="1126"/>
      <c r="E17" s="1126"/>
      <c r="F17" s="1126"/>
      <c r="G17" s="1126"/>
      <c r="H17" s="1126"/>
      <c r="I17" s="1126"/>
      <c r="J17" s="1126"/>
      <c r="K17" s="1126"/>
      <c r="L17" s="1139" t="s">
        <v>18</v>
      </c>
      <c r="M17" s="286" t="s">
        <v>458</v>
      </c>
      <c r="N17" s="287" t="s">
        <v>369</v>
      </c>
      <c r="O17" s="1140">
        <v>0</v>
      </c>
      <c r="P17" s="1141">
        <v>0</v>
      </c>
      <c r="Q17" s="1141">
        <v>0</v>
      </c>
      <c r="R17" s="1141">
        <v>0</v>
      </c>
      <c r="S17" s="1141">
        <v>0</v>
      </c>
      <c r="T17" s="1141">
        <v>0</v>
      </c>
      <c r="U17" s="1141">
        <v>0</v>
      </c>
      <c r="V17" s="1141">
        <v>0</v>
      </c>
      <c r="W17" s="1141">
        <v>0</v>
      </c>
      <c r="X17" s="1141">
        <v>0</v>
      </c>
      <c r="Y17" s="1140">
        <v>0</v>
      </c>
      <c r="Z17" s="1141">
        <v>0</v>
      </c>
      <c r="AA17" s="1141">
        <v>0</v>
      </c>
      <c r="AB17" s="1141">
        <v>0</v>
      </c>
      <c r="AC17" s="1141">
        <v>0</v>
      </c>
      <c r="AD17" s="1141">
        <v>0</v>
      </c>
      <c r="AE17" s="1141">
        <v>0</v>
      </c>
      <c r="AF17" s="1141">
        <v>0</v>
      </c>
      <c r="AG17" s="1141">
        <v>0</v>
      </c>
      <c r="AH17" s="1141">
        <v>0</v>
      </c>
      <c r="AI17" s="919"/>
    </row>
    <row r="18" spans="1:35">
      <c r="A18" s="963">
        <v>1</v>
      </c>
      <c r="B18" s="1113"/>
      <c r="C18" s="1113"/>
      <c r="D18" s="1113"/>
      <c r="E18" s="1113"/>
      <c r="F18" s="1113"/>
      <c r="G18" s="1113"/>
      <c r="H18" s="1113"/>
      <c r="I18" s="1113"/>
      <c r="J18" s="1113"/>
      <c r="K18" s="1113"/>
      <c r="L18" s="1142" t="s">
        <v>165</v>
      </c>
      <c r="M18" s="290" t="s">
        <v>459</v>
      </c>
      <c r="N18" s="289" t="s">
        <v>369</v>
      </c>
      <c r="O18" s="1143"/>
      <c r="P18" s="1144"/>
      <c r="Q18" s="1144"/>
      <c r="R18" s="1144"/>
      <c r="S18" s="1144"/>
      <c r="T18" s="1144"/>
      <c r="U18" s="1144"/>
      <c r="V18" s="1144"/>
      <c r="W18" s="1144"/>
      <c r="X18" s="1144"/>
      <c r="Y18" s="1143"/>
      <c r="Z18" s="1144"/>
      <c r="AA18" s="1144"/>
      <c r="AB18" s="1144"/>
      <c r="AC18" s="1144"/>
      <c r="AD18" s="1144"/>
      <c r="AE18" s="1144"/>
      <c r="AF18" s="1144"/>
      <c r="AG18" s="1144"/>
      <c r="AH18" s="1144"/>
      <c r="AI18" s="919"/>
    </row>
    <row r="19" spans="1:35" ht="22.5">
      <c r="A19" s="963">
        <v>1</v>
      </c>
      <c r="B19" s="1113"/>
      <c r="C19" s="1113"/>
      <c r="D19" s="1113"/>
      <c r="E19" s="1113"/>
      <c r="F19" s="1113"/>
      <c r="G19" s="1113"/>
      <c r="H19" s="1113"/>
      <c r="I19" s="1113"/>
      <c r="J19" s="1113"/>
      <c r="K19" s="1113"/>
      <c r="L19" s="1142" t="s">
        <v>166</v>
      </c>
      <c r="M19" s="290" t="s">
        <v>460</v>
      </c>
      <c r="N19" s="289" t="s">
        <v>369</v>
      </c>
      <c r="O19" s="1143"/>
      <c r="P19" s="1144"/>
      <c r="Q19" s="1144"/>
      <c r="R19" s="1144"/>
      <c r="S19" s="1144"/>
      <c r="T19" s="1144"/>
      <c r="U19" s="1144"/>
      <c r="V19" s="1144"/>
      <c r="W19" s="1144"/>
      <c r="X19" s="1144"/>
      <c r="Y19" s="1143"/>
      <c r="Z19" s="1144"/>
      <c r="AA19" s="1144"/>
      <c r="AB19" s="1144"/>
      <c r="AC19" s="1144"/>
      <c r="AD19" s="1144"/>
      <c r="AE19" s="1144"/>
      <c r="AF19" s="1144"/>
      <c r="AG19" s="1144"/>
      <c r="AH19" s="1144"/>
      <c r="AI19" s="919"/>
    </row>
    <row r="20" spans="1:35" ht="33.75">
      <c r="A20" s="963">
        <v>1</v>
      </c>
      <c r="B20" s="1113"/>
      <c r="C20" s="1113"/>
      <c r="D20" s="1113"/>
      <c r="E20" s="1113"/>
      <c r="F20" s="1113"/>
      <c r="G20" s="1113"/>
      <c r="H20" s="1113"/>
      <c r="I20" s="1113"/>
      <c r="J20" s="1113"/>
      <c r="K20" s="1113"/>
      <c r="L20" s="1142" t="s">
        <v>378</v>
      </c>
      <c r="M20" s="290" t="s">
        <v>461</v>
      </c>
      <c r="N20" s="289" t="s">
        <v>369</v>
      </c>
      <c r="O20" s="1143"/>
      <c r="P20" s="1144"/>
      <c r="Q20" s="1144"/>
      <c r="R20" s="1144"/>
      <c r="S20" s="1144"/>
      <c r="T20" s="1144"/>
      <c r="U20" s="1144"/>
      <c r="V20" s="1144"/>
      <c r="W20" s="1144"/>
      <c r="X20" s="1144"/>
      <c r="Y20" s="1143"/>
      <c r="Z20" s="1144"/>
      <c r="AA20" s="1144"/>
      <c r="AB20" s="1144"/>
      <c r="AC20" s="1144"/>
      <c r="AD20" s="1144"/>
      <c r="AE20" s="1144"/>
      <c r="AF20" s="1144"/>
      <c r="AG20" s="1144"/>
      <c r="AH20" s="1144"/>
      <c r="AI20" s="919"/>
    </row>
    <row r="21" spans="1:35">
      <c r="A21" s="963">
        <v>1</v>
      </c>
      <c r="B21" s="1113"/>
      <c r="C21" s="1113"/>
      <c r="D21" s="1113"/>
      <c r="E21" s="1113"/>
      <c r="F21" s="1113"/>
      <c r="G21" s="1113"/>
      <c r="H21" s="1113"/>
      <c r="I21" s="1113"/>
      <c r="J21" s="1113"/>
      <c r="K21" s="1113"/>
      <c r="L21" s="1142" t="s">
        <v>102</v>
      </c>
      <c r="M21" s="288" t="s">
        <v>462</v>
      </c>
      <c r="N21" s="289" t="s">
        <v>145</v>
      </c>
      <c r="O21" s="1145">
        <v>4</v>
      </c>
      <c r="P21" s="1145">
        <v>4</v>
      </c>
      <c r="Q21" s="1145">
        <v>4</v>
      </c>
      <c r="R21" s="1145">
        <v>4</v>
      </c>
      <c r="S21" s="1145">
        <v>4</v>
      </c>
      <c r="T21" s="1145">
        <v>0</v>
      </c>
      <c r="U21" s="1145">
        <v>0</v>
      </c>
      <c r="V21" s="1145">
        <v>0</v>
      </c>
      <c r="W21" s="1145">
        <v>0</v>
      </c>
      <c r="X21" s="1145">
        <v>0</v>
      </c>
      <c r="Y21" s="1145">
        <v>7.2</v>
      </c>
      <c r="Z21" s="1145">
        <v>4.2</v>
      </c>
      <c r="AA21" s="1145">
        <v>4</v>
      </c>
      <c r="AB21" s="1145">
        <v>4</v>
      </c>
      <c r="AC21" s="1145">
        <v>4</v>
      </c>
      <c r="AD21" s="1145">
        <v>0</v>
      </c>
      <c r="AE21" s="1145">
        <v>0</v>
      </c>
      <c r="AF21" s="1145">
        <v>0</v>
      </c>
      <c r="AG21" s="1145">
        <v>0</v>
      </c>
      <c r="AH21" s="1145">
        <v>0</v>
      </c>
      <c r="AI21" s="919"/>
    </row>
    <row r="22" spans="1:35">
      <c r="A22" s="963">
        <v>1</v>
      </c>
      <c r="B22" s="1113"/>
      <c r="C22" s="1113"/>
      <c r="D22" s="1113"/>
      <c r="E22" s="1113"/>
      <c r="F22" s="1113"/>
      <c r="G22" s="1113"/>
      <c r="H22" s="1113"/>
      <c r="I22" s="1113"/>
      <c r="J22" s="1113"/>
      <c r="K22" s="1113"/>
      <c r="L22" s="1146">
        <v>3</v>
      </c>
      <c r="M22" s="288" t="s">
        <v>463</v>
      </c>
      <c r="N22" s="289" t="s">
        <v>145</v>
      </c>
      <c r="O22" s="1147">
        <v>4</v>
      </c>
      <c r="P22" s="1148">
        <v>0.16</v>
      </c>
      <c r="Q22" s="1148">
        <v>6.4000000000000003E-3</v>
      </c>
      <c r="R22" s="1148">
        <v>2.5599999999999999E-4</v>
      </c>
      <c r="S22" s="1148">
        <v>1.024E-5</v>
      </c>
      <c r="T22" s="1148">
        <v>0</v>
      </c>
      <c r="U22" s="1148">
        <v>0</v>
      </c>
      <c r="V22" s="1148">
        <v>0</v>
      </c>
      <c r="W22" s="1148">
        <v>0</v>
      </c>
      <c r="X22" s="1148">
        <v>0</v>
      </c>
      <c r="Y22" s="1148">
        <v>7.2</v>
      </c>
      <c r="Z22" s="1148">
        <v>0.3024</v>
      </c>
      <c r="AA22" s="1148">
        <v>1.2096000000000001E-2</v>
      </c>
      <c r="AB22" s="1148">
        <v>4.8384000000000003E-4</v>
      </c>
      <c r="AC22" s="1148">
        <v>1.9353600000000001E-5</v>
      </c>
      <c r="AD22" s="1148">
        <v>0</v>
      </c>
      <c r="AE22" s="1148">
        <v>0</v>
      </c>
      <c r="AF22" s="1148">
        <v>0</v>
      </c>
      <c r="AG22" s="1148">
        <v>0</v>
      </c>
      <c r="AH22" s="1148">
        <v>0</v>
      </c>
      <c r="AI22" s="919"/>
    </row>
    <row r="23" spans="1:35" s="279" customFormat="1">
      <c r="A23" s="963">
        <v>1</v>
      </c>
      <c r="B23" s="1126"/>
      <c r="C23" s="1126"/>
      <c r="D23" s="1126"/>
      <c r="E23" s="1126"/>
      <c r="F23" s="1126"/>
      <c r="G23" s="1126"/>
      <c r="H23" s="1126"/>
      <c r="I23" s="1126"/>
      <c r="J23" s="1126"/>
      <c r="K23" s="1126"/>
      <c r="L23" s="1139" t="s">
        <v>104</v>
      </c>
      <c r="M23" s="286" t="s">
        <v>464</v>
      </c>
      <c r="N23" s="287" t="s">
        <v>369</v>
      </c>
      <c r="O23" s="1140">
        <v>0</v>
      </c>
      <c r="P23" s="1140">
        <v>0</v>
      </c>
      <c r="Q23" s="1140">
        <v>0</v>
      </c>
      <c r="R23" s="1140">
        <v>0</v>
      </c>
      <c r="S23" s="1140">
        <v>0</v>
      </c>
      <c r="T23" s="1140">
        <v>0</v>
      </c>
      <c r="U23" s="1140">
        <v>0</v>
      </c>
      <c r="V23" s="1140">
        <v>0</v>
      </c>
      <c r="W23" s="1140">
        <v>0</v>
      </c>
      <c r="X23" s="1140">
        <v>0</v>
      </c>
      <c r="Y23" s="1140">
        <v>0</v>
      </c>
      <c r="Z23" s="1140">
        <v>0</v>
      </c>
      <c r="AA23" s="1140">
        <v>0</v>
      </c>
      <c r="AB23" s="1140">
        <v>0</v>
      </c>
      <c r="AC23" s="1140">
        <v>0</v>
      </c>
      <c r="AD23" s="1140">
        <v>0</v>
      </c>
      <c r="AE23" s="1140">
        <v>0</v>
      </c>
      <c r="AF23" s="1140">
        <v>0</v>
      </c>
      <c r="AG23" s="1140">
        <v>0</v>
      </c>
      <c r="AH23" s="1140">
        <v>0</v>
      </c>
      <c r="AI23" s="919"/>
    </row>
    <row r="24" spans="1:35" s="82" customFormat="1">
      <c r="A24" s="912" t="s">
        <v>102</v>
      </c>
      <c r="B24" s="894"/>
      <c r="C24" s="894"/>
      <c r="D24" s="894"/>
      <c r="E24" s="894"/>
      <c r="F24" s="894"/>
      <c r="G24" s="894"/>
      <c r="H24" s="894"/>
      <c r="I24" s="894"/>
      <c r="J24" s="894"/>
      <c r="K24" s="894"/>
      <c r="L24" s="1045" t="s">
        <v>4294</v>
      </c>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row>
    <row r="25" spans="1:35" s="279" customFormat="1">
      <c r="A25" s="963">
        <v>2</v>
      </c>
      <c r="B25" s="1126"/>
      <c r="C25" s="1126"/>
      <c r="D25" s="1126"/>
      <c r="E25" s="1126"/>
      <c r="F25" s="1126"/>
      <c r="G25" s="1126"/>
      <c r="H25" s="1126"/>
      <c r="I25" s="1126"/>
      <c r="J25" s="1126"/>
      <c r="K25" s="1126"/>
      <c r="L25" s="1139" t="s">
        <v>18</v>
      </c>
      <c r="M25" s="286" t="s">
        <v>458</v>
      </c>
      <c r="N25" s="287" t="s">
        <v>369</v>
      </c>
      <c r="O25" s="1140">
        <v>0</v>
      </c>
      <c r="P25" s="1141">
        <v>0</v>
      </c>
      <c r="Q25" s="1141">
        <v>0</v>
      </c>
      <c r="R25" s="1141">
        <v>0</v>
      </c>
      <c r="S25" s="1141">
        <v>0</v>
      </c>
      <c r="T25" s="1141">
        <v>0</v>
      </c>
      <c r="U25" s="1141">
        <v>0</v>
      </c>
      <c r="V25" s="1141">
        <v>0</v>
      </c>
      <c r="W25" s="1141">
        <v>0</v>
      </c>
      <c r="X25" s="1141">
        <v>0</v>
      </c>
      <c r="Y25" s="1140">
        <v>0</v>
      </c>
      <c r="Z25" s="1141">
        <v>0</v>
      </c>
      <c r="AA25" s="1141">
        <v>0</v>
      </c>
      <c r="AB25" s="1141">
        <v>0</v>
      </c>
      <c r="AC25" s="1141">
        <v>0</v>
      </c>
      <c r="AD25" s="1141">
        <v>0</v>
      </c>
      <c r="AE25" s="1141">
        <v>0</v>
      </c>
      <c r="AF25" s="1141">
        <v>0</v>
      </c>
      <c r="AG25" s="1141">
        <v>0</v>
      </c>
      <c r="AH25" s="1141">
        <v>0</v>
      </c>
      <c r="AI25" s="919"/>
    </row>
    <row r="26" spans="1:35">
      <c r="A26" s="963">
        <v>2</v>
      </c>
      <c r="B26" s="1113"/>
      <c r="C26" s="1113"/>
      <c r="D26" s="1113"/>
      <c r="E26" s="1113"/>
      <c r="F26" s="1113"/>
      <c r="G26" s="1113"/>
      <c r="H26" s="1113"/>
      <c r="I26" s="1113"/>
      <c r="J26" s="1113"/>
      <c r="K26" s="1113"/>
      <c r="L26" s="1142" t="s">
        <v>165</v>
      </c>
      <c r="M26" s="290" t="s">
        <v>459</v>
      </c>
      <c r="N26" s="289" t="s">
        <v>369</v>
      </c>
      <c r="O26" s="1143"/>
      <c r="P26" s="1144"/>
      <c r="Q26" s="1144"/>
      <c r="R26" s="1144"/>
      <c r="S26" s="1144"/>
      <c r="T26" s="1144"/>
      <c r="U26" s="1144"/>
      <c r="V26" s="1144"/>
      <c r="W26" s="1144"/>
      <c r="X26" s="1144"/>
      <c r="Y26" s="1143"/>
      <c r="Z26" s="1144"/>
      <c r="AA26" s="1144"/>
      <c r="AB26" s="1144"/>
      <c r="AC26" s="1144"/>
      <c r="AD26" s="1144"/>
      <c r="AE26" s="1144"/>
      <c r="AF26" s="1144"/>
      <c r="AG26" s="1144"/>
      <c r="AH26" s="1144"/>
      <c r="AI26" s="919"/>
    </row>
    <row r="27" spans="1:35" ht="22.5">
      <c r="A27" s="963">
        <v>2</v>
      </c>
      <c r="B27" s="1113"/>
      <c r="C27" s="1113"/>
      <c r="D27" s="1113"/>
      <c r="E27" s="1113"/>
      <c r="F27" s="1113"/>
      <c r="G27" s="1113"/>
      <c r="H27" s="1113"/>
      <c r="I27" s="1113"/>
      <c r="J27" s="1113"/>
      <c r="K27" s="1113"/>
      <c r="L27" s="1142" t="s">
        <v>166</v>
      </c>
      <c r="M27" s="290" t="s">
        <v>460</v>
      </c>
      <c r="N27" s="289" t="s">
        <v>369</v>
      </c>
      <c r="O27" s="1143"/>
      <c r="P27" s="1144"/>
      <c r="Q27" s="1144"/>
      <c r="R27" s="1144"/>
      <c r="S27" s="1144"/>
      <c r="T27" s="1144"/>
      <c r="U27" s="1144"/>
      <c r="V27" s="1144"/>
      <c r="W27" s="1144"/>
      <c r="X27" s="1144"/>
      <c r="Y27" s="1143"/>
      <c r="Z27" s="1144"/>
      <c r="AA27" s="1144"/>
      <c r="AB27" s="1144"/>
      <c r="AC27" s="1144"/>
      <c r="AD27" s="1144"/>
      <c r="AE27" s="1144"/>
      <c r="AF27" s="1144"/>
      <c r="AG27" s="1144"/>
      <c r="AH27" s="1144"/>
      <c r="AI27" s="919"/>
    </row>
    <row r="28" spans="1:35" ht="33.75">
      <c r="A28" s="963">
        <v>2</v>
      </c>
      <c r="B28" s="1113"/>
      <c r="C28" s="1113"/>
      <c r="D28" s="1113"/>
      <c r="E28" s="1113"/>
      <c r="F28" s="1113"/>
      <c r="G28" s="1113"/>
      <c r="H28" s="1113"/>
      <c r="I28" s="1113"/>
      <c r="J28" s="1113"/>
      <c r="K28" s="1113"/>
      <c r="L28" s="1142" t="s">
        <v>378</v>
      </c>
      <c r="M28" s="290" t="s">
        <v>461</v>
      </c>
      <c r="N28" s="289" t="s">
        <v>369</v>
      </c>
      <c r="O28" s="1143"/>
      <c r="P28" s="1144"/>
      <c r="Q28" s="1144"/>
      <c r="R28" s="1144"/>
      <c r="S28" s="1144"/>
      <c r="T28" s="1144"/>
      <c r="U28" s="1144"/>
      <c r="V28" s="1144"/>
      <c r="W28" s="1144"/>
      <c r="X28" s="1144"/>
      <c r="Y28" s="1143"/>
      <c r="Z28" s="1144"/>
      <c r="AA28" s="1144"/>
      <c r="AB28" s="1144"/>
      <c r="AC28" s="1144"/>
      <c r="AD28" s="1144"/>
      <c r="AE28" s="1144"/>
      <c r="AF28" s="1144"/>
      <c r="AG28" s="1144"/>
      <c r="AH28" s="1144"/>
      <c r="AI28" s="919"/>
    </row>
    <row r="29" spans="1:35">
      <c r="A29" s="963">
        <v>2</v>
      </c>
      <c r="B29" s="1113"/>
      <c r="C29" s="1113"/>
      <c r="D29" s="1113"/>
      <c r="E29" s="1113"/>
      <c r="F29" s="1113"/>
      <c r="G29" s="1113"/>
      <c r="H29" s="1113"/>
      <c r="I29" s="1113"/>
      <c r="J29" s="1113"/>
      <c r="K29" s="1113"/>
      <c r="L29" s="1142" t="s">
        <v>102</v>
      </c>
      <c r="M29" s="288" t="s">
        <v>462</v>
      </c>
      <c r="N29" s="289" t="s">
        <v>145</v>
      </c>
      <c r="O29" s="1145">
        <v>4</v>
      </c>
      <c r="P29" s="1145">
        <v>4</v>
      </c>
      <c r="Q29" s="1145">
        <v>4</v>
      </c>
      <c r="R29" s="1145">
        <v>4</v>
      </c>
      <c r="S29" s="1145">
        <v>4</v>
      </c>
      <c r="T29" s="1145">
        <v>0</v>
      </c>
      <c r="U29" s="1145">
        <v>0</v>
      </c>
      <c r="V29" s="1145">
        <v>0</v>
      </c>
      <c r="W29" s="1145">
        <v>0</v>
      </c>
      <c r="X29" s="1145">
        <v>0</v>
      </c>
      <c r="Y29" s="1145">
        <v>7.2</v>
      </c>
      <c r="Z29" s="1145">
        <v>4.2</v>
      </c>
      <c r="AA29" s="1145">
        <v>4</v>
      </c>
      <c r="AB29" s="1145">
        <v>4</v>
      </c>
      <c r="AC29" s="1145">
        <v>4</v>
      </c>
      <c r="AD29" s="1145">
        <v>0</v>
      </c>
      <c r="AE29" s="1145">
        <v>0</v>
      </c>
      <c r="AF29" s="1145">
        <v>0</v>
      </c>
      <c r="AG29" s="1145">
        <v>0</v>
      </c>
      <c r="AH29" s="1145">
        <v>0</v>
      </c>
      <c r="AI29" s="919"/>
    </row>
    <row r="30" spans="1:35">
      <c r="A30" s="963">
        <v>2</v>
      </c>
      <c r="B30" s="1113"/>
      <c r="C30" s="1113"/>
      <c r="D30" s="1113"/>
      <c r="E30" s="1113"/>
      <c r="F30" s="1113"/>
      <c r="G30" s="1113"/>
      <c r="H30" s="1113"/>
      <c r="I30" s="1113"/>
      <c r="J30" s="1113"/>
      <c r="K30" s="1113"/>
      <c r="L30" s="1146">
        <v>3</v>
      </c>
      <c r="M30" s="288" t="s">
        <v>463</v>
      </c>
      <c r="N30" s="289" t="s">
        <v>145</v>
      </c>
      <c r="O30" s="1147">
        <v>4</v>
      </c>
      <c r="P30" s="1148">
        <v>0.16</v>
      </c>
      <c r="Q30" s="1148">
        <v>6.4000000000000003E-3</v>
      </c>
      <c r="R30" s="1148">
        <v>2.5599999999999999E-4</v>
      </c>
      <c r="S30" s="1148">
        <v>1.024E-5</v>
      </c>
      <c r="T30" s="1148">
        <v>0</v>
      </c>
      <c r="U30" s="1148">
        <v>0</v>
      </c>
      <c r="V30" s="1148">
        <v>0</v>
      </c>
      <c r="W30" s="1148">
        <v>0</v>
      </c>
      <c r="X30" s="1148">
        <v>0</v>
      </c>
      <c r="Y30" s="1148">
        <v>13.2</v>
      </c>
      <c r="Z30" s="1148">
        <v>0.5544</v>
      </c>
      <c r="AA30" s="1148">
        <v>2.2176000000000001E-2</v>
      </c>
      <c r="AB30" s="1148">
        <v>8.8704000000000007E-4</v>
      </c>
      <c r="AC30" s="1148">
        <v>3.5481600000000003E-5</v>
      </c>
      <c r="AD30" s="1148">
        <v>0</v>
      </c>
      <c r="AE30" s="1148">
        <v>0</v>
      </c>
      <c r="AF30" s="1148">
        <v>0</v>
      </c>
      <c r="AG30" s="1148">
        <v>0</v>
      </c>
      <c r="AH30" s="1148">
        <v>0</v>
      </c>
      <c r="AI30" s="919"/>
    </row>
    <row r="31" spans="1:35" s="279" customFormat="1">
      <c r="A31" s="963">
        <v>2</v>
      </c>
      <c r="B31" s="1126"/>
      <c r="C31" s="1126"/>
      <c r="D31" s="1126"/>
      <c r="E31" s="1126"/>
      <c r="F31" s="1126"/>
      <c r="G31" s="1126"/>
      <c r="H31" s="1126"/>
      <c r="I31" s="1126"/>
      <c r="J31" s="1126"/>
      <c r="K31" s="1126"/>
      <c r="L31" s="1139" t="s">
        <v>104</v>
      </c>
      <c r="M31" s="286" t="s">
        <v>464</v>
      </c>
      <c r="N31" s="287" t="s">
        <v>369</v>
      </c>
      <c r="O31" s="1140">
        <v>0</v>
      </c>
      <c r="P31" s="1140">
        <v>0</v>
      </c>
      <c r="Q31" s="1140">
        <v>0</v>
      </c>
      <c r="R31" s="1140">
        <v>0</v>
      </c>
      <c r="S31" s="1140">
        <v>0</v>
      </c>
      <c r="T31" s="1140">
        <v>0</v>
      </c>
      <c r="U31" s="1140">
        <v>0</v>
      </c>
      <c r="V31" s="1140">
        <v>0</v>
      </c>
      <c r="W31" s="1140">
        <v>0</v>
      </c>
      <c r="X31" s="1140">
        <v>0</v>
      </c>
      <c r="Y31" s="1140">
        <v>0</v>
      </c>
      <c r="Z31" s="1140">
        <v>0</v>
      </c>
      <c r="AA31" s="1140">
        <v>0</v>
      </c>
      <c r="AB31" s="1140">
        <v>0</v>
      </c>
      <c r="AC31" s="1140">
        <v>0</v>
      </c>
      <c r="AD31" s="1140">
        <v>0</v>
      </c>
      <c r="AE31" s="1140">
        <v>0</v>
      </c>
      <c r="AF31" s="1140">
        <v>0</v>
      </c>
      <c r="AG31" s="1140">
        <v>0</v>
      </c>
      <c r="AH31" s="1140">
        <v>0</v>
      </c>
      <c r="AI31" s="919"/>
    </row>
    <row r="32" spans="1:35">
      <c r="A32" s="1113"/>
      <c r="B32" s="1113"/>
      <c r="C32" s="1113"/>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row>
    <row r="33" spans="1:35" ht="15" customHeight="1">
      <c r="A33" s="1113"/>
      <c r="B33" s="1113"/>
      <c r="C33" s="1113"/>
      <c r="D33" s="1113"/>
      <c r="E33" s="1113"/>
      <c r="F33" s="1113"/>
      <c r="G33" s="1113"/>
      <c r="H33" s="1113"/>
      <c r="I33" s="1113"/>
      <c r="J33" s="1113"/>
      <c r="K33" s="1113"/>
      <c r="L33" s="1132" t="s">
        <v>1469</v>
      </c>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49"/>
      <c r="AI33" s="1149"/>
    </row>
    <row r="34" spans="1:35" ht="15" customHeight="1">
      <c r="A34" s="1113"/>
      <c r="B34" s="1113"/>
      <c r="C34" s="1113"/>
      <c r="D34" s="1113"/>
      <c r="E34" s="1113"/>
      <c r="F34" s="1113"/>
      <c r="G34" s="1113"/>
      <c r="H34" s="1113"/>
      <c r="I34" s="1113"/>
      <c r="J34" s="1113"/>
      <c r="K34" s="779"/>
      <c r="L34" s="1134"/>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1"/>
      <c r="AI34" s="1151"/>
    </row>
  </sheetData>
  <sheetProtection formatColumns="0" formatRows="0" autoFilter="0"/>
  <mergeCells count="6">
    <mergeCell ref="L33:AI33"/>
    <mergeCell ref="L34:AI34"/>
    <mergeCell ref="L14:L15"/>
    <mergeCell ref="M14:M15"/>
    <mergeCell ref="N14:N15"/>
    <mergeCell ref="AI14:AI15"/>
  </mergeCells>
  <dataValidations count="3">
    <dataValidation allowBlank="1" showInputMessage="1" showErrorMessage="1" sqref="AI33:AI34"/>
    <dataValidation type="textLength" operator="lessThanOrEqual" allowBlank="1" showInputMessage="1" showErrorMessage="1" errorTitle="Ошибка" error="Допускается ввод не более 900 символов!" sqref="AI17:AI23 AI25:AI31">
      <formula1>900</formula1>
    </dataValidation>
    <dataValidation type="decimal" allowBlank="1" showErrorMessage="1" errorTitle="Ошибка" error="Допускается ввод только действительных чисел!" sqref="O18:AH20 O26:AH28">
      <formula1>-9.99999999999999E+23</formula1>
      <formula2>9.99999999999999E+23</formula2>
    </dataValidation>
  </dataValidations>
  <pageMargins left="0.35433070866141736" right="0.35433070866141736" top="0.39370078740157483" bottom="0.47222222222222221" header="0.31496062992125984" footer="0.31496062992125984"/>
  <pageSetup paperSize="9" fitToWidth="0" orientation="landscape" r:id="rId1"/>
  <headerFooter>
    <oddFooter>&amp;C&amp;A
&amp;P из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002060"/>
  </sheetPr>
  <dimension ref="A1:W21"/>
  <sheetViews>
    <sheetView showGridLines="0" view="pageBreakPreview" topLeftCell="K11" zoomScale="60" zoomScaleNormal="100" workbookViewId="0">
      <selection activeCell="Q36" sqref="Q36"/>
    </sheetView>
  </sheetViews>
  <sheetFormatPr defaultColWidth="9.140625" defaultRowHeight="11.25"/>
  <cols>
    <col min="1" max="10" width="0" style="102" hidden="1" customWidth="1"/>
    <col min="11" max="11" width="3.7109375" style="102" hidden="1" customWidth="1"/>
    <col min="12" max="12" width="5.140625" style="102" customWidth="1"/>
    <col min="13" max="13" width="50.7109375" style="102" customWidth="1"/>
    <col min="14" max="14" width="10.7109375" style="102" customWidth="1"/>
    <col min="15" max="15" width="15.7109375" style="102" customWidth="1"/>
    <col min="16" max="16" width="17.28515625" style="102" customWidth="1"/>
    <col min="17" max="17" width="19.42578125" style="102" customWidth="1"/>
    <col min="18" max="18" width="26.5703125" style="102" customWidth="1"/>
    <col min="19" max="19" width="19.140625" style="102" customWidth="1"/>
    <col min="20" max="20" width="29.85546875" style="102" customWidth="1"/>
    <col min="21" max="21" width="19.140625" style="102" customWidth="1"/>
    <col min="22" max="22" width="15.7109375" style="102" customWidth="1"/>
    <col min="23" max="16384" width="9.140625" style="102"/>
  </cols>
  <sheetData>
    <row r="1" spans="1:23" hidden="1">
      <c r="A1" s="1113"/>
      <c r="B1" s="1113"/>
      <c r="C1" s="1113"/>
      <c r="D1" s="1113"/>
      <c r="E1" s="1113"/>
      <c r="F1" s="1113"/>
      <c r="G1" s="1113"/>
      <c r="H1" s="1113"/>
      <c r="I1" s="1113"/>
      <c r="J1" s="1113"/>
      <c r="K1" s="1113"/>
      <c r="L1" s="1113"/>
      <c r="M1" s="1113"/>
      <c r="N1" s="1113"/>
      <c r="O1" s="1113"/>
      <c r="P1" s="1113"/>
      <c r="Q1" s="1113"/>
      <c r="R1" s="1113"/>
      <c r="S1" s="1113"/>
      <c r="T1" s="1113"/>
      <c r="U1" s="1113"/>
      <c r="V1" s="1113"/>
      <c r="W1" s="1113"/>
    </row>
    <row r="2" spans="1:23" hidden="1">
      <c r="A2" s="1113"/>
      <c r="B2" s="1113"/>
      <c r="C2" s="1113"/>
      <c r="D2" s="1113"/>
      <c r="E2" s="1113"/>
      <c r="F2" s="1113"/>
      <c r="G2" s="1113"/>
      <c r="H2" s="1113"/>
      <c r="I2" s="1113"/>
      <c r="J2" s="1113"/>
      <c r="K2" s="1113"/>
      <c r="L2" s="1113"/>
      <c r="M2" s="1113"/>
      <c r="N2" s="1113"/>
      <c r="O2" s="1113"/>
      <c r="P2" s="1113"/>
      <c r="Q2" s="1113"/>
      <c r="R2" s="1113"/>
      <c r="S2" s="1113"/>
      <c r="T2" s="1113"/>
      <c r="U2" s="1113"/>
      <c r="V2" s="1113"/>
      <c r="W2" s="1113"/>
    </row>
    <row r="3" spans="1:23" hidden="1">
      <c r="A3" s="1113"/>
      <c r="B3" s="1113"/>
      <c r="C3" s="1113"/>
      <c r="D3" s="1113"/>
      <c r="E3" s="1113"/>
      <c r="F3" s="1113"/>
      <c r="G3" s="1113"/>
      <c r="H3" s="1113"/>
      <c r="I3" s="1113"/>
      <c r="J3" s="1113"/>
      <c r="K3" s="1113"/>
      <c r="L3" s="1113"/>
      <c r="M3" s="1113"/>
      <c r="N3" s="1113"/>
      <c r="O3" s="1113"/>
      <c r="P3" s="1113"/>
      <c r="Q3" s="1113"/>
      <c r="R3" s="1113"/>
      <c r="S3" s="1113"/>
      <c r="T3" s="1113"/>
      <c r="U3" s="1113"/>
      <c r="V3" s="1113"/>
      <c r="W3" s="1113"/>
    </row>
    <row r="4" spans="1:23" hidden="1">
      <c r="A4" s="1113"/>
      <c r="B4" s="1113"/>
      <c r="C4" s="1113"/>
      <c r="D4" s="1113"/>
      <c r="E4" s="1113"/>
      <c r="F4" s="1113"/>
      <c r="G4" s="1113"/>
      <c r="H4" s="1113"/>
      <c r="I4" s="1113"/>
      <c r="J4" s="1113"/>
      <c r="K4" s="1113"/>
      <c r="L4" s="1113"/>
      <c r="M4" s="1113"/>
      <c r="N4" s="1113"/>
      <c r="O4" s="1113"/>
      <c r="P4" s="1113"/>
      <c r="Q4" s="1113"/>
      <c r="R4" s="1113"/>
      <c r="S4" s="1113"/>
      <c r="T4" s="1113"/>
      <c r="U4" s="1113"/>
      <c r="V4" s="1113"/>
      <c r="W4" s="1113"/>
    </row>
    <row r="5" spans="1:23" hidden="1">
      <c r="A5" s="1113"/>
      <c r="B5" s="1113"/>
      <c r="C5" s="1113"/>
      <c r="D5" s="1113"/>
      <c r="E5" s="1113"/>
      <c r="F5" s="1113"/>
      <c r="G5" s="1113"/>
      <c r="H5" s="1113"/>
      <c r="I5" s="1113"/>
      <c r="J5" s="1113"/>
      <c r="K5" s="1113"/>
      <c r="L5" s="1113"/>
      <c r="M5" s="1113"/>
      <c r="N5" s="1113"/>
      <c r="O5" s="1113"/>
      <c r="P5" s="1113"/>
      <c r="Q5" s="1113"/>
      <c r="R5" s="1113"/>
      <c r="S5" s="1113"/>
      <c r="T5" s="1113"/>
      <c r="U5" s="1113"/>
      <c r="V5" s="1113"/>
      <c r="W5" s="1113"/>
    </row>
    <row r="6" spans="1:23" hidden="1">
      <c r="A6" s="1113"/>
      <c r="B6" s="1113"/>
      <c r="C6" s="1113"/>
      <c r="D6" s="1113"/>
      <c r="E6" s="1113"/>
      <c r="F6" s="1113"/>
      <c r="G6" s="1113"/>
      <c r="H6" s="1113"/>
      <c r="I6" s="1113"/>
      <c r="J6" s="1113"/>
      <c r="K6" s="1113"/>
      <c r="L6" s="1113"/>
      <c r="M6" s="1113"/>
      <c r="N6" s="1113"/>
      <c r="O6" s="1113"/>
      <c r="P6" s="1113"/>
      <c r="Q6" s="1113"/>
      <c r="R6" s="1113"/>
      <c r="S6" s="1113"/>
      <c r="T6" s="1113"/>
      <c r="U6" s="1113"/>
      <c r="V6" s="1113"/>
      <c r="W6" s="1113"/>
    </row>
    <row r="7" spans="1:23" hidden="1">
      <c r="A7" s="1113"/>
      <c r="B7" s="1113"/>
      <c r="C7" s="1113"/>
      <c r="D7" s="1113"/>
      <c r="E7" s="1113"/>
      <c r="F7" s="1113"/>
      <c r="G7" s="1113"/>
      <c r="H7" s="1113"/>
      <c r="I7" s="1113"/>
      <c r="J7" s="1113"/>
      <c r="K7" s="1113"/>
      <c r="L7" s="1113"/>
      <c r="M7" s="1113"/>
      <c r="N7" s="1113"/>
      <c r="O7" s="1113"/>
      <c r="P7" s="1113"/>
      <c r="Q7" s="1113"/>
      <c r="R7" s="1113"/>
      <c r="S7" s="1113"/>
      <c r="T7" s="1113"/>
      <c r="U7" s="1113"/>
      <c r="V7" s="1113"/>
      <c r="W7" s="1113"/>
    </row>
    <row r="8" spans="1:23" hidden="1">
      <c r="A8" s="1113"/>
      <c r="B8" s="1113"/>
      <c r="C8" s="1113"/>
      <c r="D8" s="1113"/>
      <c r="E8" s="1113"/>
      <c r="F8" s="1113"/>
      <c r="G8" s="1113"/>
      <c r="H8" s="1113"/>
      <c r="I8" s="1113"/>
      <c r="J8" s="1113"/>
      <c r="K8" s="1113"/>
      <c r="L8" s="1113"/>
      <c r="M8" s="1113"/>
      <c r="N8" s="1113"/>
      <c r="O8" s="1113"/>
      <c r="P8" s="1113"/>
      <c r="Q8" s="1113"/>
      <c r="R8" s="1113"/>
      <c r="S8" s="1113"/>
      <c r="T8" s="1113"/>
      <c r="U8" s="1113"/>
      <c r="V8" s="1113"/>
      <c r="W8" s="1113"/>
    </row>
    <row r="9" spans="1:23" hidden="1">
      <c r="A9" s="1113"/>
      <c r="B9" s="1113"/>
      <c r="C9" s="1113"/>
      <c r="D9" s="1113"/>
      <c r="E9" s="1113"/>
      <c r="F9" s="1113"/>
      <c r="G9" s="1113"/>
      <c r="H9" s="1113"/>
      <c r="I9" s="1113"/>
      <c r="J9" s="1113"/>
      <c r="K9" s="1113"/>
      <c r="L9" s="1113"/>
      <c r="M9" s="1113"/>
      <c r="N9" s="1113"/>
      <c r="O9" s="1113"/>
      <c r="P9" s="1113"/>
      <c r="Q9" s="1113"/>
      <c r="R9" s="1113"/>
      <c r="S9" s="1113"/>
      <c r="T9" s="1113"/>
      <c r="U9" s="1113"/>
      <c r="V9" s="1113"/>
      <c r="W9" s="1113"/>
    </row>
    <row r="10" spans="1:23" hidden="1">
      <c r="A10" s="1113"/>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row>
    <row r="11" spans="1:23" ht="11.25" hidden="1" customHeight="1">
      <c r="A11" s="1113"/>
      <c r="B11" s="1113"/>
      <c r="C11" s="1113"/>
      <c r="D11" s="1113"/>
      <c r="E11" s="1113"/>
      <c r="F11" s="1113"/>
      <c r="G11" s="1113"/>
      <c r="H11" s="1113"/>
      <c r="I11" s="1113"/>
      <c r="J11" s="1113"/>
      <c r="K11" s="1113"/>
      <c r="L11" s="1136"/>
      <c r="M11" s="1136"/>
      <c r="N11" s="1136"/>
      <c r="O11" s="1136"/>
      <c r="P11" s="1136"/>
      <c r="Q11" s="1136"/>
      <c r="R11" s="1136"/>
      <c r="S11" s="1136"/>
      <c r="T11" s="1136"/>
      <c r="U11" s="1136"/>
      <c r="V11" s="1136"/>
      <c r="W11" s="1113"/>
    </row>
    <row r="12" spans="1:23" ht="20.100000000000001" customHeight="1">
      <c r="A12" s="1113"/>
      <c r="B12" s="1113"/>
      <c r="C12" s="1113"/>
      <c r="D12" s="1113"/>
      <c r="E12" s="1113"/>
      <c r="F12" s="1113"/>
      <c r="G12" s="1113"/>
      <c r="H12" s="1113"/>
      <c r="I12" s="1113"/>
      <c r="J12" s="1113"/>
      <c r="K12" s="1113"/>
      <c r="L12" s="479" t="s">
        <v>1425</v>
      </c>
      <c r="M12" s="296"/>
      <c r="N12" s="296"/>
      <c r="O12" s="296"/>
      <c r="P12" s="296"/>
      <c r="Q12" s="297"/>
      <c r="R12" s="297"/>
      <c r="S12" s="297"/>
      <c r="T12" s="297"/>
      <c r="U12" s="297"/>
      <c r="V12" s="297"/>
      <c r="W12" s="1152"/>
    </row>
    <row r="13" spans="1:23" ht="11.25" customHeight="1">
      <c r="A13" s="1113"/>
      <c r="B13" s="1113"/>
      <c r="C13" s="1113"/>
      <c r="D13" s="1113"/>
      <c r="E13" s="1113"/>
      <c r="F13" s="1113"/>
      <c r="G13" s="1113"/>
      <c r="H13" s="1113"/>
      <c r="I13" s="1113"/>
      <c r="J13" s="1113"/>
      <c r="K13" s="1113"/>
      <c r="L13" s="1136"/>
      <c r="M13" s="1136"/>
      <c r="N13" s="1136"/>
      <c r="O13" s="1136"/>
      <c r="P13" s="1136"/>
      <c r="Q13" s="1136"/>
      <c r="R13" s="1136"/>
      <c r="S13" s="1136"/>
      <c r="T13" s="1136"/>
      <c r="U13" s="1136"/>
      <c r="V13" s="1136"/>
      <c r="W13" s="1113"/>
    </row>
    <row r="14" spans="1:23" ht="111.75" customHeight="1">
      <c r="A14" s="1113"/>
      <c r="B14" s="1113"/>
      <c r="C14" s="1113"/>
      <c r="D14" s="1113"/>
      <c r="E14" s="1113"/>
      <c r="F14" s="1113"/>
      <c r="G14" s="1113"/>
      <c r="H14" s="1113"/>
      <c r="I14" s="1113"/>
      <c r="J14" s="1113"/>
      <c r="K14" s="1113"/>
      <c r="L14" s="1146" t="s">
        <v>301</v>
      </c>
      <c r="M14" s="1142" t="s">
        <v>142</v>
      </c>
      <c r="N14" s="1142" t="s">
        <v>143</v>
      </c>
      <c r="O14" s="1119" t="s">
        <v>1315</v>
      </c>
      <c r="P14" s="1119" t="s">
        <v>465</v>
      </c>
      <c r="Q14" s="1119" t="s">
        <v>466</v>
      </c>
      <c r="R14" s="1119" t="s">
        <v>467</v>
      </c>
      <c r="S14" s="1119" t="s">
        <v>468</v>
      </c>
      <c r="T14" s="1119" t="s">
        <v>1316</v>
      </c>
      <c r="U14" s="1119" t="s">
        <v>136</v>
      </c>
      <c r="V14" s="1119" t="s">
        <v>469</v>
      </c>
      <c r="W14" s="1113"/>
    </row>
    <row r="15" spans="1:23" s="82" customFormat="1">
      <c r="A15" s="912" t="s">
        <v>18</v>
      </c>
      <c r="B15" s="894"/>
      <c r="C15" s="894"/>
      <c r="D15" s="894"/>
      <c r="E15" s="894"/>
      <c r="F15" s="894"/>
      <c r="G15" s="894"/>
      <c r="H15" s="894"/>
      <c r="I15" s="894"/>
      <c r="J15" s="894"/>
      <c r="K15" s="894"/>
      <c r="L15" s="1045" t="s">
        <v>4290</v>
      </c>
      <c r="M15" s="1130"/>
      <c r="N15" s="1130"/>
      <c r="O15" s="1153">
        <v>0</v>
      </c>
      <c r="P15" s="1153">
        <v>0</v>
      </c>
      <c r="Q15" s="1153">
        <v>0</v>
      </c>
      <c r="R15" s="1153">
        <v>0</v>
      </c>
      <c r="S15" s="1153">
        <v>0</v>
      </c>
      <c r="T15" s="1153">
        <v>0</v>
      </c>
      <c r="U15" s="1153">
        <v>0</v>
      </c>
      <c r="V15" s="1153">
        <v>0</v>
      </c>
      <c r="W15" s="894"/>
    </row>
    <row r="16" spans="1:23" ht="33.75">
      <c r="A16" s="963">
        <v>1</v>
      </c>
      <c r="B16" s="1113"/>
      <c r="C16" s="1113"/>
      <c r="D16" s="1113"/>
      <c r="E16" s="1113"/>
      <c r="F16" s="1113"/>
      <c r="G16" s="1113"/>
      <c r="H16" s="1113"/>
      <c r="I16" s="1113"/>
      <c r="J16" s="1113"/>
      <c r="K16" s="1113"/>
      <c r="L16" s="1142" t="s">
        <v>18</v>
      </c>
      <c r="M16" s="1154" t="s">
        <v>1176</v>
      </c>
      <c r="N16" s="1142" t="s">
        <v>369</v>
      </c>
      <c r="O16" s="1143">
        <v>0</v>
      </c>
      <c r="P16" s="1144"/>
      <c r="Q16" s="1144"/>
      <c r="R16" s="1144"/>
      <c r="S16" s="1144"/>
      <c r="T16" s="1144"/>
      <c r="U16" s="1144"/>
      <c r="V16" s="1144">
        <v>0</v>
      </c>
      <c r="W16" s="1113"/>
    </row>
    <row r="17" spans="1:23" ht="22.5">
      <c r="A17" s="963">
        <v>1</v>
      </c>
      <c r="B17" s="1113"/>
      <c r="C17" s="1113"/>
      <c r="D17" s="1113"/>
      <c r="E17" s="1113"/>
      <c r="F17" s="1113"/>
      <c r="G17" s="1113"/>
      <c r="H17" s="1113"/>
      <c r="I17" s="1113"/>
      <c r="J17" s="1113"/>
      <c r="K17" s="1113"/>
      <c r="L17" s="1142" t="s">
        <v>102</v>
      </c>
      <c r="M17" s="1154" t="s">
        <v>470</v>
      </c>
      <c r="N17" s="1142" t="s">
        <v>369</v>
      </c>
      <c r="O17" s="1143">
        <v>0</v>
      </c>
      <c r="P17" s="1144"/>
      <c r="Q17" s="1144"/>
      <c r="R17" s="1144"/>
      <c r="S17" s="1155"/>
      <c r="T17" s="1155"/>
      <c r="U17" s="1155"/>
      <c r="V17" s="1144">
        <v>0</v>
      </c>
      <c r="W17" s="1113"/>
    </row>
    <row r="18" spans="1:23">
      <c r="A18" s="1113"/>
      <c r="B18" s="1113"/>
      <c r="C18" s="1113"/>
      <c r="D18" s="1113"/>
      <c r="E18" s="1113"/>
      <c r="F18" s="1113"/>
      <c r="G18" s="1113"/>
      <c r="H18" s="1113"/>
      <c r="I18" s="1113"/>
      <c r="J18" s="1113"/>
      <c r="K18" s="1113"/>
      <c r="L18" s="1113"/>
      <c r="M18" s="1113"/>
      <c r="N18" s="1113"/>
      <c r="O18" s="1113"/>
      <c r="P18" s="1113"/>
      <c r="Q18" s="1113"/>
      <c r="R18" s="1113"/>
      <c r="S18" s="1113"/>
      <c r="T18" s="1113"/>
      <c r="U18" s="1113"/>
      <c r="V18" s="1113"/>
      <c r="W18" s="1113"/>
    </row>
    <row r="19" spans="1:23">
      <c r="A19" s="1113"/>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row>
    <row r="20" spans="1:23" ht="24" customHeight="1">
      <c r="A20" s="1113"/>
      <c r="B20" s="1113"/>
      <c r="C20" s="1113"/>
      <c r="D20" s="1113"/>
      <c r="E20" s="1113"/>
      <c r="F20" s="1113"/>
      <c r="G20" s="1113"/>
      <c r="H20" s="1113"/>
      <c r="I20" s="1113"/>
      <c r="J20" s="1113"/>
      <c r="K20" s="1113"/>
      <c r="L20" s="1132" t="s">
        <v>1469</v>
      </c>
      <c r="M20" s="1132"/>
      <c r="N20" s="1132"/>
      <c r="O20" s="1132"/>
      <c r="P20" s="1132"/>
      <c r="Q20" s="1132"/>
      <c r="R20" s="1132"/>
      <c r="S20" s="1132"/>
      <c r="T20" s="1132"/>
      <c r="U20" s="1132"/>
      <c r="V20" s="1149"/>
      <c r="W20" s="1113"/>
    </row>
    <row r="21" spans="1:23" ht="15">
      <c r="A21" s="1113"/>
      <c r="B21" s="1113"/>
      <c r="C21" s="1113"/>
      <c r="D21" s="1113"/>
      <c r="E21" s="1113"/>
      <c r="F21" s="1113"/>
      <c r="G21" s="1113"/>
      <c r="H21" s="1113"/>
      <c r="I21" s="1113"/>
      <c r="J21" s="1113"/>
      <c r="K21" s="779"/>
      <c r="L21" s="1134"/>
      <c r="M21" s="1134"/>
      <c r="N21" s="1134"/>
      <c r="O21" s="1134"/>
      <c r="P21" s="1134"/>
      <c r="Q21" s="1134"/>
      <c r="R21" s="1134"/>
      <c r="S21" s="1134"/>
      <c r="T21" s="1134"/>
      <c r="U21" s="1134"/>
      <c r="V21" s="1156"/>
      <c r="W21" s="1113"/>
    </row>
  </sheetData>
  <sheetProtection formatColumns="0" formatRows="0" autoFilter="0"/>
  <mergeCells count="2">
    <mergeCell ref="L20:V20"/>
    <mergeCell ref="L21:V21"/>
  </mergeCells>
  <dataValidations count="2">
    <dataValidation type="decimal" allowBlank="1" showErrorMessage="1" errorTitle="Ошибка" error="Допускается ввод только действительных чисел!" sqref="O16:O17">
      <formula1>-9.99999999999999E+23</formula1>
      <formula2>9.99999999999999E+23</formula2>
    </dataValidation>
    <dataValidation type="decimal" allowBlank="1" showErrorMessage="1" errorTitle="Ошибка" error="Допускается ввод только неотрицательных чисел!" sqref="R17:V17 P16:R16 V16">
      <formula1>0</formula1>
      <formula2>9.99999999999999E+23</formula2>
    </dataValidation>
  </dataValidations>
  <pageMargins left="0.35433070866141736" right="0.35433070866141736" top="0.39370078740157483" bottom="0.47222222222222221" header="0.31496062992125984" footer="0.31496062992125984"/>
  <pageSetup paperSize="9" fitToWidth="0" orientation="landscape" r:id="rId1"/>
  <headerFooter>
    <oddFooter>&amp;C&amp;A
&amp;P из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002060"/>
    <outlinePr summaryBelow="0" summaryRight="0"/>
    <pageSetUpPr fitToPage="1"/>
  </sheetPr>
  <dimension ref="A1:R86"/>
  <sheetViews>
    <sheetView showGridLines="0" view="pageBreakPreview" topLeftCell="A11" zoomScale="60" zoomScaleNormal="100" workbookViewId="0">
      <pane xSplit="15" ySplit="5" topLeftCell="P67" activePane="bottomRight" state="frozen"/>
      <selection activeCell="M11" sqref="M11"/>
      <selection pane="topRight" activeCell="M11" sqref="M11"/>
      <selection pane="bottomLeft" activeCell="M11" sqref="M11"/>
      <selection pane="bottomRight" activeCell="T66" sqref="T66"/>
    </sheetView>
  </sheetViews>
  <sheetFormatPr defaultColWidth="9.140625" defaultRowHeight="11.25"/>
  <cols>
    <col min="1" max="10" width="9.140625" style="102" hidden="1" customWidth="1"/>
    <col min="11" max="11" width="3.7109375" style="102" hidden="1" customWidth="1"/>
    <col min="12" max="12" width="8.7109375" style="306" customWidth="1"/>
    <col min="13" max="13" width="62.85546875" style="102" customWidth="1"/>
    <col min="14" max="15" width="12.7109375" style="102" customWidth="1"/>
    <col min="16" max="17" width="15.7109375" style="102" customWidth="1"/>
    <col min="18" max="18" width="20.7109375" style="102" customWidth="1"/>
    <col min="19" max="16384" width="9.140625" style="102"/>
  </cols>
  <sheetData>
    <row r="1" spans="1:18" hidden="1">
      <c r="A1" s="1113"/>
      <c r="B1" s="1113"/>
      <c r="C1" s="1113"/>
      <c r="D1" s="1113"/>
      <c r="E1" s="1113"/>
      <c r="F1" s="1113"/>
      <c r="G1" s="1113"/>
      <c r="H1" s="1113"/>
      <c r="I1" s="1113"/>
      <c r="J1" s="1113"/>
      <c r="K1" s="1113"/>
      <c r="L1" s="1131"/>
      <c r="M1" s="1113"/>
      <c r="N1" s="1113"/>
      <c r="O1" s="1113"/>
      <c r="P1" s="1113"/>
      <c r="Q1" s="1113"/>
      <c r="R1" s="1113"/>
    </row>
    <row r="2" spans="1:18" hidden="1">
      <c r="A2" s="1113"/>
      <c r="B2" s="1113"/>
      <c r="C2" s="1113"/>
      <c r="D2" s="1113"/>
      <c r="E2" s="1113"/>
      <c r="F2" s="1113"/>
      <c r="G2" s="1113"/>
      <c r="H2" s="1113"/>
      <c r="I2" s="1113"/>
      <c r="J2" s="1113"/>
      <c r="K2" s="1113"/>
      <c r="L2" s="1131"/>
      <c r="M2" s="1113"/>
      <c r="N2" s="1113"/>
      <c r="O2" s="1113"/>
      <c r="P2" s="1113"/>
      <c r="Q2" s="1113"/>
      <c r="R2" s="1113"/>
    </row>
    <row r="3" spans="1:18" hidden="1">
      <c r="A3" s="1113"/>
      <c r="B3" s="1113"/>
      <c r="C3" s="1113"/>
      <c r="D3" s="1113"/>
      <c r="E3" s="1113"/>
      <c r="F3" s="1113"/>
      <c r="G3" s="1113"/>
      <c r="H3" s="1113"/>
      <c r="I3" s="1113"/>
      <c r="J3" s="1113"/>
      <c r="K3" s="1113"/>
      <c r="L3" s="1131"/>
      <c r="M3" s="1113"/>
      <c r="N3" s="1113"/>
      <c r="O3" s="1113"/>
      <c r="P3" s="1113"/>
      <c r="Q3" s="1113"/>
      <c r="R3" s="1113"/>
    </row>
    <row r="4" spans="1:18" hidden="1">
      <c r="A4" s="1113"/>
      <c r="B4" s="1113"/>
      <c r="C4" s="1113"/>
      <c r="D4" s="1113"/>
      <c r="E4" s="1113"/>
      <c r="F4" s="1113"/>
      <c r="G4" s="1113"/>
      <c r="H4" s="1113"/>
      <c r="I4" s="1113"/>
      <c r="J4" s="1113"/>
      <c r="K4" s="1113"/>
      <c r="L4" s="1131"/>
      <c r="M4" s="1113"/>
      <c r="N4" s="1113"/>
      <c r="O4" s="1113"/>
      <c r="P4" s="1113"/>
      <c r="Q4" s="1113"/>
      <c r="R4" s="1113"/>
    </row>
    <row r="5" spans="1:18" hidden="1">
      <c r="A5" s="1113"/>
      <c r="B5" s="1113"/>
      <c r="C5" s="1113"/>
      <c r="D5" s="1113"/>
      <c r="E5" s="1113"/>
      <c r="F5" s="1113"/>
      <c r="G5" s="1113"/>
      <c r="H5" s="1113"/>
      <c r="I5" s="1113"/>
      <c r="J5" s="1113"/>
      <c r="K5" s="1113"/>
      <c r="L5" s="1131"/>
      <c r="M5" s="1113"/>
      <c r="N5" s="1113"/>
      <c r="O5" s="1113"/>
      <c r="P5" s="1113"/>
      <c r="Q5" s="1113"/>
      <c r="R5" s="1113"/>
    </row>
    <row r="6" spans="1:18" hidden="1">
      <c r="A6" s="1113"/>
      <c r="B6" s="1113"/>
      <c r="C6" s="1113"/>
      <c r="D6" s="1113"/>
      <c r="E6" s="1113"/>
      <c r="F6" s="1113"/>
      <c r="G6" s="1113"/>
      <c r="H6" s="1113"/>
      <c r="I6" s="1113"/>
      <c r="J6" s="1113"/>
      <c r="K6" s="1113"/>
      <c r="L6" s="1131"/>
      <c r="M6" s="1113"/>
      <c r="N6" s="1113"/>
      <c r="O6" s="1113"/>
      <c r="P6" s="1113"/>
      <c r="Q6" s="1113"/>
      <c r="R6" s="1113"/>
    </row>
    <row r="7" spans="1:18" hidden="1">
      <c r="A7" s="1113"/>
      <c r="B7" s="1113"/>
      <c r="C7" s="1113"/>
      <c r="D7" s="1113"/>
      <c r="E7" s="1113"/>
      <c r="F7" s="1113"/>
      <c r="G7" s="1113"/>
      <c r="H7" s="1113"/>
      <c r="I7" s="1113"/>
      <c r="J7" s="1113"/>
      <c r="K7" s="1113"/>
      <c r="L7" s="1131"/>
      <c r="M7" s="1113"/>
      <c r="N7" s="1113"/>
      <c r="O7" s="1113"/>
      <c r="P7" s="1113"/>
      <c r="Q7" s="1113"/>
      <c r="R7" s="1113"/>
    </row>
    <row r="8" spans="1:18" hidden="1">
      <c r="A8" s="1113"/>
      <c r="B8" s="1113"/>
      <c r="C8" s="1113"/>
      <c r="D8" s="1113"/>
      <c r="E8" s="1113"/>
      <c r="F8" s="1113"/>
      <c r="G8" s="1113"/>
      <c r="H8" s="1113"/>
      <c r="I8" s="1113"/>
      <c r="J8" s="1113"/>
      <c r="K8" s="1113"/>
      <c r="L8" s="1131"/>
      <c r="M8" s="1113"/>
      <c r="N8" s="1113"/>
      <c r="O8" s="1113"/>
      <c r="P8" s="1113"/>
      <c r="Q8" s="1113"/>
      <c r="R8" s="1113"/>
    </row>
    <row r="9" spans="1:18" hidden="1">
      <c r="A9" s="1113"/>
      <c r="B9" s="1113"/>
      <c r="C9" s="1113"/>
      <c r="D9" s="1113"/>
      <c r="E9" s="1113"/>
      <c r="F9" s="1113"/>
      <c r="G9" s="1113"/>
      <c r="H9" s="1113"/>
      <c r="I9" s="1113"/>
      <c r="J9" s="1113"/>
      <c r="K9" s="1113"/>
      <c r="L9" s="1131"/>
      <c r="M9" s="1113"/>
      <c r="N9" s="1113"/>
      <c r="O9" s="1113"/>
      <c r="P9" s="1113"/>
      <c r="Q9" s="1113"/>
      <c r="R9" s="1113"/>
    </row>
    <row r="10" spans="1:18" hidden="1">
      <c r="A10" s="1113"/>
      <c r="B10" s="1113"/>
      <c r="C10" s="1113"/>
      <c r="D10" s="1113"/>
      <c r="E10" s="1113"/>
      <c r="F10" s="1113"/>
      <c r="G10" s="1113"/>
      <c r="H10" s="1113"/>
      <c r="I10" s="1113"/>
      <c r="J10" s="1113"/>
      <c r="K10" s="1113"/>
      <c r="L10" s="1131"/>
      <c r="M10" s="1113"/>
      <c r="N10" s="1113"/>
      <c r="O10" s="1113"/>
      <c r="P10" s="1113"/>
      <c r="Q10" s="1113"/>
      <c r="R10" s="1113"/>
    </row>
    <row r="11" spans="1:18" ht="15" hidden="1" customHeight="1">
      <c r="A11" s="1113"/>
      <c r="B11" s="1113"/>
      <c r="C11" s="1113"/>
      <c r="D11" s="1113"/>
      <c r="E11" s="1113"/>
      <c r="F11" s="1113"/>
      <c r="G11" s="1113"/>
      <c r="H11" s="1113"/>
      <c r="I11" s="1113"/>
      <c r="J11" s="1113"/>
      <c r="K11" s="1113"/>
      <c r="L11" s="1157"/>
      <c r="M11" s="1137"/>
      <c r="N11" s="1136"/>
      <c r="O11" s="1136"/>
      <c r="P11" s="1136"/>
      <c r="Q11" s="1136"/>
      <c r="R11" s="1113"/>
    </row>
    <row r="12" spans="1:18" ht="22.5" customHeight="1">
      <c r="A12" s="1113"/>
      <c r="B12" s="1113"/>
      <c r="C12" s="1113"/>
      <c r="D12" s="1113"/>
      <c r="E12" s="1113"/>
      <c r="F12" s="1113"/>
      <c r="G12" s="1113"/>
      <c r="H12" s="1113"/>
      <c r="I12" s="1113"/>
      <c r="J12" s="1113"/>
      <c r="K12" s="1113"/>
      <c r="L12" s="479" t="s">
        <v>1381</v>
      </c>
      <c r="M12" s="299"/>
      <c r="N12" s="299"/>
      <c r="O12" s="299"/>
      <c r="P12" s="299"/>
      <c r="Q12" s="300"/>
      <c r="R12" s="300"/>
    </row>
    <row r="13" spans="1:18" ht="11.25" customHeight="1">
      <c r="A13" s="1113"/>
      <c r="B13" s="1113"/>
      <c r="C13" s="1113"/>
      <c r="D13" s="1113"/>
      <c r="E13" s="1113"/>
      <c r="F13" s="1113"/>
      <c r="G13" s="1113"/>
      <c r="H13" s="1113"/>
      <c r="I13" s="1113"/>
      <c r="J13" s="1113"/>
      <c r="K13" s="1113"/>
      <c r="L13" s="1157"/>
      <c r="M13" s="1136"/>
      <c r="N13" s="1136"/>
      <c r="O13" s="1136"/>
      <c r="P13" s="1136"/>
      <c r="Q13" s="1136"/>
      <c r="R13" s="1113"/>
    </row>
    <row r="14" spans="1:18" ht="19.5" customHeight="1">
      <c r="A14" s="1113"/>
      <c r="B14" s="1113"/>
      <c r="C14" s="1113"/>
      <c r="D14" s="1113"/>
      <c r="E14" s="1113"/>
      <c r="F14" s="1113"/>
      <c r="G14" s="1113"/>
      <c r="H14" s="1113"/>
      <c r="I14" s="1113"/>
      <c r="J14" s="1113"/>
      <c r="K14" s="1113"/>
      <c r="L14" s="868" t="s">
        <v>16</v>
      </c>
      <c r="M14" s="1118" t="s">
        <v>121</v>
      </c>
      <c r="N14" s="1158" t="s">
        <v>1145</v>
      </c>
      <c r="O14" s="1118" t="s">
        <v>284</v>
      </c>
      <c r="P14" s="1159" t="s">
        <v>4295</v>
      </c>
      <c r="Q14" s="1159" t="s">
        <v>4295</v>
      </c>
      <c r="R14" s="1118" t="s">
        <v>109</v>
      </c>
    </row>
    <row r="15" spans="1:18" ht="32.25" customHeight="1">
      <c r="A15" s="1113"/>
      <c r="B15" s="1113"/>
      <c r="C15" s="1113"/>
      <c r="D15" s="1113"/>
      <c r="E15" s="1113"/>
      <c r="F15" s="1113"/>
      <c r="G15" s="1113"/>
      <c r="H15" s="1113"/>
      <c r="I15" s="1113"/>
      <c r="J15" s="1113"/>
      <c r="K15" s="1113"/>
      <c r="L15" s="868"/>
      <c r="M15" s="1118"/>
      <c r="N15" s="1158"/>
      <c r="O15" s="1118"/>
      <c r="P15" s="1159" t="s">
        <v>323</v>
      </c>
      <c r="Q15" s="1160" t="s">
        <v>285</v>
      </c>
      <c r="R15" s="1118"/>
    </row>
    <row r="16" spans="1:18">
      <c r="A16" s="912" t="s">
        <v>18</v>
      </c>
      <c r="B16" s="1113"/>
      <c r="C16" s="1113"/>
      <c r="D16" s="1113"/>
      <c r="E16" s="1113"/>
      <c r="F16" s="1113"/>
      <c r="G16" s="1113"/>
      <c r="H16" s="1113"/>
      <c r="I16" s="1113"/>
      <c r="J16" s="1113"/>
      <c r="K16" s="1113"/>
      <c r="L16" s="1161" t="s">
        <v>4290</v>
      </c>
      <c r="M16" s="1162"/>
      <c r="N16" s="1130"/>
      <c r="O16" s="1130"/>
      <c r="P16" s="1130"/>
      <c r="Q16" s="1130"/>
      <c r="R16" s="1130"/>
    </row>
    <row r="17" spans="1:18" s="279" customFormat="1" ht="56.25">
      <c r="A17" s="963">
        <v>1</v>
      </c>
      <c r="B17" s="1126"/>
      <c r="C17" s="1126"/>
      <c r="D17" s="1126"/>
      <c r="E17" s="1126"/>
      <c r="F17" s="1126"/>
      <c r="G17" s="1126"/>
      <c r="H17" s="1126"/>
      <c r="I17" s="1126"/>
      <c r="J17" s="1126"/>
      <c r="K17" s="1126"/>
      <c r="L17" s="1163" t="s">
        <v>471</v>
      </c>
      <c r="M17" s="1164" t="s">
        <v>472</v>
      </c>
      <c r="N17" s="1165" t="s">
        <v>4355</v>
      </c>
      <c r="O17" s="1166" t="s">
        <v>369</v>
      </c>
      <c r="P17" s="1167">
        <v>0</v>
      </c>
      <c r="Q17" s="1168">
        <v>1896.0296711778283</v>
      </c>
      <c r="R17" s="1169"/>
    </row>
    <row r="18" spans="1:18" s="279" customFormat="1">
      <c r="A18" s="963">
        <v>1</v>
      </c>
      <c r="B18" s="1126"/>
      <c r="C18" s="1126"/>
      <c r="D18" s="1126"/>
      <c r="E18" s="1126"/>
      <c r="F18" s="1126"/>
      <c r="G18" s="1126"/>
      <c r="H18" s="1126"/>
      <c r="I18" s="1126"/>
      <c r="J18" s="1126"/>
      <c r="K18" s="1126"/>
      <c r="L18" s="1170" t="s">
        <v>18</v>
      </c>
      <c r="M18" s="1164" t="s">
        <v>473</v>
      </c>
      <c r="N18" s="1165" t="s">
        <v>4356</v>
      </c>
      <c r="O18" s="1166" t="s">
        <v>369</v>
      </c>
      <c r="P18" s="1171"/>
      <c r="Q18" s="1171">
        <v>46227.5</v>
      </c>
      <c r="R18" s="1169"/>
    </row>
    <row r="19" spans="1:18" s="279" customFormat="1" ht="22.5">
      <c r="A19" s="963">
        <v>1</v>
      </c>
      <c r="B19" s="1126"/>
      <c r="C19" s="1126"/>
      <c r="D19" s="1126"/>
      <c r="E19" s="1126"/>
      <c r="F19" s="1126"/>
      <c r="G19" s="1126"/>
      <c r="H19" s="1126"/>
      <c r="I19" s="1126"/>
      <c r="J19" s="1126"/>
      <c r="K19" s="1126"/>
      <c r="L19" s="1170" t="s">
        <v>102</v>
      </c>
      <c r="M19" s="1172" t="s">
        <v>474</v>
      </c>
      <c r="N19" s="1165" t="s">
        <v>4357</v>
      </c>
      <c r="O19" s="1166" t="s">
        <v>369</v>
      </c>
      <c r="P19" s="1167">
        <v>0</v>
      </c>
      <c r="Q19" s="1167">
        <v>48123.529671177828</v>
      </c>
      <c r="R19" s="1169"/>
    </row>
    <row r="20" spans="1:18" ht="22.5">
      <c r="A20" s="963">
        <v>1</v>
      </c>
      <c r="B20" s="1113"/>
      <c r="C20" s="1113"/>
      <c r="D20" s="1113"/>
      <c r="E20" s="1113"/>
      <c r="F20" s="1113"/>
      <c r="G20" s="1113"/>
      <c r="H20" s="1113"/>
      <c r="I20" s="1113"/>
      <c r="J20" s="1113"/>
      <c r="K20" s="1113"/>
      <c r="L20" s="1173" t="s">
        <v>17</v>
      </c>
      <c r="M20" s="1174" t="s">
        <v>475</v>
      </c>
      <c r="N20" s="1175" t="s">
        <v>4358</v>
      </c>
      <c r="O20" s="1176" t="s">
        <v>369</v>
      </c>
      <c r="P20" s="1177"/>
      <c r="Q20" s="1177">
        <v>42470.8</v>
      </c>
      <c r="R20" s="1178"/>
    </row>
    <row r="21" spans="1:18" ht="22.5">
      <c r="A21" s="963">
        <v>1</v>
      </c>
      <c r="B21" s="1113"/>
      <c r="C21" s="1113"/>
      <c r="D21" s="1113"/>
      <c r="E21" s="1113"/>
      <c r="F21" s="1113"/>
      <c r="G21" s="1113"/>
      <c r="H21" s="1113"/>
      <c r="I21" s="1113"/>
      <c r="J21" s="1113"/>
      <c r="K21" s="1113"/>
      <c r="L21" s="1173" t="s">
        <v>146</v>
      </c>
      <c r="M21" s="1174" t="s">
        <v>477</v>
      </c>
      <c r="N21" s="1175" t="s">
        <v>4359</v>
      </c>
      <c r="O21" s="1176" t="s">
        <v>369</v>
      </c>
      <c r="P21" s="1179">
        <v>0</v>
      </c>
      <c r="Q21" s="1180">
        <v>2938.0899999999997</v>
      </c>
      <c r="R21" s="1178"/>
    </row>
    <row r="22" spans="1:18" ht="22.5">
      <c r="A22" s="963">
        <v>1</v>
      </c>
      <c r="B22" s="1113"/>
      <c r="C22" s="1113"/>
      <c r="D22" s="1113"/>
      <c r="E22" s="1113"/>
      <c r="F22" s="1113"/>
      <c r="G22" s="1113"/>
      <c r="H22" s="1113"/>
      <c r="I22" s="1113"/>
      <c r="J22" s="1113"/>
      <c r="K22" s="1113"/>
      <c r="L22" s="1173" t="s">
        <v>147</v>
      </c>
      <c r="M22" s="1181" t="s">
        <v>479</v>
      </c>
      <c r="N22" s="1182"/>
      <c r="O22" s="1176" t="s">
        <v>369</v>
      </c>
      <c r="P22" s="1177"/>
      <c r="Q22" s="1183">
        <v>2047.1899999999998</v>
      </c>
      <c r="R22" s="1178"/>
    </row>
    <row r="23" spans="1:18">
      <c r="A23" s="963">
        <v>1</v>
      </c>
      <c r="B23" s="1113"/>
      <c r="C23" s="1113"/>
      <c r="D23" s="1113"/>
      <c r="E23" s="1113"/>
      <c r="F23" s="1113"/>
      <c r="G23" s="1113"/>
      <c r="H23" s="1113"/>
      <c r="I23" s="1113"/>
      <c r="J23" s="1113"/>
      <c r="K23" s="1113"/>
      <c r="L23" s="1173" t="s">
        <v>480</v>
      </c>
      <c r="M23" s="1181" t="s">
        <v>481</v>
      </c>
      <c r="N23" s="1182"/>
      <c r="O23" s="1176" t="s">
        <v>369</v>
      </c>
      <c r="P23" s="1177"/>
      <c r="Q23" s="1183">
        <v>77.8</v>
      </c>
      <c r="R23" s="1178"/>
    </row>
    <row r="24" spans="1:18" ht="22.5">
      <c r="A24" s="963">
        <v>1</v>
      </c>
      <c r="B24" s="1113"/>
      <c r="C24" s="1113"/>
      <c r="D24" s="1113"/>
      <c r="E24" s="1113"/>
      <c r="F24" s="1113"/>
      <c r="G24" s="1113"/>
      <c r="H24" s="1113"/>
      <c r="I24" s="1113"/>
      <c r="J24" s="1113"/>
      <c r="K24" s="1113"/>
      <c r="L24" s="1173" t="s">
        <v>482</v>
      </c>
      <c r="M24" s="1181" t="s">
        <v>483</v>
      </c>
      <c r="N24" s="1182"/>
      <c r="O24" s="1176" t="s">
        <v>369</v>
      </c>
      <c r="P24" s="1177"/>
      <c r="Q24" s="1183">
        <v>753.2</v>
      </c>
      <c r="R24" s="1178"/>
    </row>
    <row r="25" spans="1:18" ht="78.75">
      <c r="A25" s="963">
        <v>1</v>
      </c>
      <c r="B25" s="1079" t="s">
        <v>1466</v>
      </c>
      <c r="C25" s="1113"/>
      <c r="D25" s="1113"/>
      <c r="E25" s="1113"/>
      <c r="F25" s="1113"/>
      <c r="G25" s="1113"/>
      <c r="H25" s="1113"/>
      <c r="I25" s="1113"/>
      <c r="J25" s="1113"/>
      <c r="K25" s="1113"/>
      <c r="L25" s="1173" t="s">
        <v>484</v>
      </c>
      <c r="M25" s="1181" t="s">
        <v>485</v>
      </c>
      <c r="N25" s="1182"/>
      <c r="O25" s="1176" t="s">
        <v>369</v>
      </c>
      <c r="P25" s="1177"/>
      <c r="Q25" s="1183">
        <v>0</v>
      </c>
      <c r="R25" s="1178"/>
    </row>
    <row r="26" spans="1:18">
      <c r="A26" s="963">
        <v>1</v>
      </c>
      <c r="B26" s="1079" t="s">
        <v>642</v>
      </c>
      <c r="C26" s="1113"/>
      <c r="D26" s="1113"/>
      <c r="E26" s="1113"/>
      <c r="F26" s="1113"/>
      <c r="G26" s="1113"/>
      <c r="H26" s="1113"/>
      <c r="I26" s="1113"/>
      <c r="J26" s="1113"/>
      <c r="K26" s="1113"/>
      <c r="L26" s="1184" t="s">
        <v>486</v>
      </c>
      <c r="M26" s="1185" t="s">
        <v>487</v>
      </c>
      <c r="N26" s="1176"/>
      <c r="O26" s="1176" t="s">
        <v>369</v>
      </c>
      <c r="P26" s="1177"/>
      <c r="Q26" s="1183">
        <v>0</v>
      </c>
      <c r="R26" s="1178"/>
    </row>
    <row r="27" spans="1:18">
      <c r="A27" s="963">
        <v>1</v>
      </c>
      <c r="B27" s="1079" t="s">
        <v>645</v>
      </c>
      <c r="C27" s="1113"/>
      <c r="D27" s="1113"/>
      <c r="E27" s="1113"/>
      <c r="F27" s="1113"/>
      <c r="G27" s="1113"/>
      <c r="H27" s="1113"/>
      <c r="I27" s="1113"/>
      <c r="J27" s="1113"/>
      <c r="K27" s="1113"/>
      <c r="L27" s="1186" t="s">
        <v>488</v>
      </c>
      <c r="M27" s="1187" t="s">
        <v>1188</v>
      </c>
      <c r="N27" s="1176"/>
      <c r="O27" s="1176" t="s">
        <v>369</v>
      </c>
      <c r="P27" s="1177"/>
      <c r="Q27" s="1183">
        <v>59.9</v>
      </c>
      <c r="R27" s="1178"/>
    </row>
    <row r="28" spans="1:18" ht="22.5">
      <c r="A28" s="963">
        <v>1</v>
      </c>
      <c r="B28" s="1079" t="s">
        <v>646</v>
      </c>
      <c r="C28" s="1113"/>
      <c r="D28" s="1113"/>
      <c r="E28" s="1113"/>
      <c r="F28" s="1113"/>
      <c r="G28" s="1113"/>
      <c r="H28" s="1113"/>
      <c r="I28" s="1113"/>
      <c r="J28" s="1113"/>
      <c r="K28" s="1113"/>
      <c r="L28" s="1186" t="s">
        <v>489</v>
      </c>
      <c r="M28" s="1187" t="s">
        <v>1189</v>
      </c>
      <c r="N28" s="1176"/>
      <c r="O28" s="1176" t="s">
        <v>369</v>
      </c>
      <c r="P28" s="1177"/>
      <c r="Q28" s="1183">
        <v>0</v>
      </c>
      <c r="R28" s="1178"/>
    </row>
    <row r="29" spans="1:18" ht="22.5">
      <c r="A29" s="963">
        <v>1</v>
      </c>
      <c r="B29" s="1079" t="s">
        <v>647</v>
      </c>
      <c r="C29" s="1113"/>
      <c r="D29" s="1113"/>
      <c r="E29" s="1113"/>
      <c r="F29" s="1113"/>
      <c r="G29" s="1113"/>
      <c r="H29" s="1113"/>
      <c r="I29" s="1113"/>
      <c r="J29" s="1113"/>
      <c r="K29" s="1113"/>
      <c r="L29" s="1186" t="s">
        <v>490</v>
      </c>
      <c r="M29" s="1187" t="s">
        <v>491</v>
      </c>
      <c r="N29" s="1188"/>
      <c r="O29" s="1176" t="s">
        <v>369</v>
      </c>
      <c r="P29" s="1177"/>
      <c r="Q29" s="1183">
        <v>0</v>
      </c>
      <c r="R29" s="1178"/>
    </row>
    <row r="30" spans="1:18" ht="22.5">
      <c r="A30" s="963">
        <v>1</v>
      </c>
      <c r="B30" s="1079" t="s">
        <v>648</v>
      </c>
      <c r="C30" s="1113"/>
      <c r="D30" s="1113"/>
      <c r="E30" s="1113"/>
      <c r="F30" s="1113"/>
      <c r="G30" s="1113"/>
      <c r="H30" s="1113"/>
      <c r="I30" s="1113"/>
      <c r="J30" s="1113"/>
      <c r="K30" s="1113"/>
      <c r="L30" s="1186" t="s">
        <v>492</v>
      </c>
      <c r="M30" s="1187" t="s">
        <v>493</v>
      </c>
      <c r="N30" s="1188"/>
      <c r="O30" s="1176" t="s">
        <v>369</v>
      </c>
      <c r="P30" s="1177"/>
      <c r="Q30" s="1183">
        <v>0</v>
      </c>
      <c r="R30" s="1178"/>
    </row>
    <row r="31" spans="1:18">
      <c r="A31" s="963">
        <v>1</v>
      </c>
      <c r="B31" s="1079" t="s">
        <v>650</v>
      </c>
      <c r="C31" s="1113"/>
      <c r="D31" s="1113"/>
      <c r="E31" s="1113"/>
      <c r="F31" s="1113"/>
      <c r="G31" s="1113"/>
      <c r="H31" s="1113"/>
      <c r="I31" s="1113"/>
      <c r="J31" s="1113"/>
      <c r="K31" s="1113"/>
      <c r="L31" s="1186" t="s">
        <v>494</v>
      </c>
      <c r="M31" s="1187" t="s">
        <v>495</v>
      </c>
      <c r="N31" s="1188"/>
      <c r="O31" s="1176" t="s">
        <v>369</v>
      </c>
      <c r="P31" s="1177"/>
      <c r="Q31" s="1183">
        <v>0</v>
      </c>
      <c r="R31" s="1178"/>
    </row>
    <row r="32" spans="1:18" ht="33.75">
      <c r="A32" s="963">
        <v>1</v>
      </c>
      <c r="B32" s="1079" t="s">
        <v>1467</v>
      </c>
      <c r="C32" s="1113"/>
      <c r="D32" s="1113"/>
      <c r="E32" s="1113"/>
      <c r="F32" s="1113"/>
      <c r="G32" s="1113"/>
      <c r="H32" s="1113"/>
      <c r="I32" s="1113"/>
      <c r="J32" s="1113"/>
      <c r="K32" s="1113"/>
      <c r="L32" s="1186" t="s">
        <v>496</v>
      </c>
      <c r="M32" s="1187" t="s">
        <v>497</v>
      </c>
      <c r="N32" s="1188"/>
      <c r="O32" s="1176" t="s">
        <v>369</v>
      </c>
      <c r="P32" s="1177"/>
      <c r="Q32" s="1183">
        <v>0</v>
      </c>
      <c r="R32" s="1178"/>
    </row>
    <row r="33" spans="1:18">
      <c r="A33" s="963">
        <v>1</v>
      </c>
      <c r="B33" s="1113"/>
      <c r="C33" s="1113"/>
      <c r="D33" s="1113"/>
      <c r="E33" s="1113"/>
      <c r="F33" s="1113"/>
      <c r="G33" s="1113"/>
      <c r="H33" s="1113"/>
      <c r="I33" s="1113"/>
      <c r="J33" s="1113"/>
      <c r="K33" s="1113"/>
      <c r="L33" s="1186" t="s">
        <v>167</v>
      </c>
      <c r="M33" s="1189" t="s">
        <v>498</v>
      </c>
      <c r="N33" s="1190" t="s">
        <v>4360</v>
      </c>
      <c r="O33" s="1176" t="s">
        <v>369</v>
      </c>
      <c r="P33" s="1179">
        <v>0</v>
      </c>
      <c r="Q33" s="1180">
        <v>1412.0396711778301</v>
      </c>
      <c r="R33" s="1178"/>
    </row>
    <row r="34" spans="1:18" ht="22.5">
      <c r="A34" s="963">
        <v>1</v>
      </c>
      <c r="B34" s="1113"/>
      <c r="C34" s="1113"/>
      <c r="D34" s="1113"/>
      <c r="E34" s="1113"/>
      <c r="F34" s="1113"/>
      <c r="G34" s="1113"/>
      <c r="H34" s="1113"/>
      <c r="I34" s="1113"/>
      <c r="J34" s="1113"/>
      <c r="K34" s="1113"/>
      <c r="L34" s="1186" t="s">
        <v>168</v>
      </c>
      <c r="M34" s="1187" t="s">
        <v>500</v>
      </c>
      <c r="N34" s="1190" t="s">
        <v>501</v>
      </c>
      <c r="O34" s="1176" t="s">
        <v>502</v>
      </c>
      <c r="P34" s="1177"/>
      <c r="Q34" s="1177">
        <v>0.49424391207190294</v>
      </c>
      <c r="R34" s="1178"/>
    </row>
    <row r="35" spans="1:18">
      <c r="A35" s="963">
        <v>1</v>
      </c>
      <c r="B35" s="1113"/>
      <c r="C35" s="1113"/>
      <c r="D35" s="1113"/>
      <c r="E35" s="1113"/>
      <c r="F35" s="1113"/>
      <c r="G35" s="1113"/>
      <c r="H35" s="1113"/>
      <c r="I35" s="1113"/>
      <c r="J35" s="1113"/>
      <c r="K35" s="1113"/>
      <c r="L35" s="1186" t="s">
        <v>627</v>
      </c>
      <c r="M35" s="1187" t="s">
        <v>1177</v>
      </c>
      <c r="N35" s="1190" t="s">
        <v>503</v>
      </c>
      <c r="O35" s="1176" t="s">
        <v>504</v>
      </c>
      <c r="P35" s="1177"/>
      <c r="Q35" s="1183">
        <v>858.84699999999998</v>
      </c>
      <c r="R35" s="1178"/>
    </row>
    <row r="36" spans="1:18" ht="22.5">
      <c r="A36" s="963">
        <v>1</v>
      </c>
      <c r="B36" s="1113"/>
      <c r="C36" s="1113"/>
      <c r="D36" s="1113"/>
      <c r="E36" s="1113"/>
      <c r="F36" s="1113"/>
      <c r="G36" s="1113"/>
      <c r="H36" s="1113"/>
      <c r="I36" s="1113"/>
      <c r="J36" s="1113"/>
      <c r="K36" s="1113"/>
      <c r="L36" s="1186" t="s">
        <v>629</v>
      </c>
      <c r="M36" s="1187" t="s">
        <v>1119</v>
      </c>
      <c r="N36" s="1190" t="s">
        <v>505</v>
      </c>
      <c r="O36" s="1176" t="s">
        <v>506</v>
      </c>
      <c r="P36" s="1177"/>
      <c r="Q36" s="1183">
        <v>3.326517150395778</v>
      </c>
      <c r="R36" s="1178"/>
    </row>
    <row r="37" spans="1:18" ht="22.5">
      <c r="A37" s="963">
        <v>1</v>
      </c>
      <c r="B37" s="1113" t="s">
        <v>1103</v>
      </c>
      <c r="C37" s="1113"/>
      <c r="D37" s="1113"/>
      <c r="E37" s="1113"/>
      <c r="F37" s="1113"/>
      <c r="G37" s="1113"/>
      <c r="H37" s="1113"/>
      <c r="I37" s="1113"/>
      <c r="J37" s="1113"/>
      <c r="K37" s="1113"/>
      <c r="L37" s="1186" t="s">
        <v>169</v>
      </c>
      <c r="M37" s="1191" t="s">
        <v>507</v>
      </c>
      <c r="N37" s="1190" t="s">
        <v>4361</v>
      </c>
      <c r="O37" s="1176" t="s">
        <v>369</v>
      </c>
      <c r="P37" s="1177"/>
      <c r="Q37" s="1183">
        <v>1115.4000000000001</v>
      </c>
      <c r="R37" s="1178"/>
    </row>
    <row r="38" spans="1:18">
      <c r="A38" s="963">
        <v>1</v>
      </c>
      <c r="B38" s="1113"/>
      <c r="C38" s="1113"/>
      <c r="D38" s="1113"/>
      <c r="E38" s="1113"/>
      <c r="F38" s="1113"/>
      <c r="G38" s="1113"/>
      <c r="H38" s="1113"/>
      <c r="I38" s="1113"/>
      <c r="J38" s="1113"/>
      <c r="K38" s="1113"/>
      <c r="L38" s="1186" t="s">
        <v>385</v>
      </c>
      <c r="M38" s="1192" t="s">
        <v>509</v>
      </c>
      <c r="N38" s="1190" t="s">
        <v>4362</v>
      </c>
      <c r="O38" s="1176" t="s">
        <v>369</v>
      </c>
      <c r="P38" s="1177"/>
      <c r="Q38" s="1183">
        <v>187.2</v>
      </c>
      <c r="R38" s="1178"/>
    </row>
    <row r="39" spans="1:18" ht="22.5">
      <c r="A39" s="963">
        <v>1</v>
      </c>
      <c r="B39" s="1079" t="s">
        <v>664</v>
      </c>
      <c r="C39" s="1113"/>
      <c r="D39" s="1113"/>
      <c r="E39" s="1113"/>
      <c r="F39" s="1113"/>
      <c r="G39" s="1113"/>
      <c r="H39" s="1113"/>
      <c r="I39" s="1113"/>
      <c r="J39" s="1113"/>
      <c r="K39" s="1113"/>
      <c r="L39" s="1186" t="s">
        <v>511</v>
      </c>
      <c r="M39" s="1191" t="s">
        <v>1190</v>
      </c>
      <c r="N39" s="1190" t="s">
        <v>4363</v>
      </c>
      <c r="O39" s="1176" t="s">
        <v>369</v>
      </c>
      <c r="P39" s="1177">
        <v>0</v>
      </c>
      <c r="Q39" s="1183">
        <v>0</v>
      </c>
      <c r="R39" s="1178"/>
    </row>
    <row r="40" spans="1:18" ht="33.75">
      <c r="A40" s="963">
        <v>1</v>
      </c>
      <c r="B40" s="1113"/>
      <c r="C40" s="1113"/>
      <c r="D40" s="1113"/>
      <c r="E40" s="1113"/>
      <c r="F40" s="1113"/>
      <c r="G40" s="1113"/>
      <c r="H40" s="1113"/>
      <c r="I40" s="1113"/>
      <c r="J40" s="1113"/>
      <c r="K40" s="1113"/>
      <c r="L40" s="1186" t="s">
        <v>513</v>
      </c>
      <c r="M40" s="1189" t="s">
        <v>514</v>
      </c>
      <c r="N40" s="1190" t="s">
        <v>4364</v>
      </c>
      <c r="O40" s="1176" t="s">
        <v>369</v>
      </c>
      <c r="P40" s="1177"/>
      <c r="Q40" s="1183"/>
      <c r="R40" s="1178"/>
    </row>
    <row r="41" spans="1:18" ht="22.5">
      <c r="A41" s="963">
        <v>1</v>
      </c>
      <c r="B41" s="1113"/>
      <c r="C41" s="1113"/>
      <c r="D41" s="1113"/>
      <c r="E41" s="1113"/>
      <c r="F41" s="1113"/>
      <c r="G41" s="1113"/>
      <c r="H41" s="1113"/>
      <c r="I41" s="1113"/>
      <c r="J41" s="1113"/>
      <c r="K41" s="1113"/>
      <c r="L41" s="1186" t="s">
        <v>516</v>
      </c>
      <c r="M41" s="1189" t="s">
        <v>517</v>
      </c>
      <c r="N41" s="1190" t="s">
        <v>4365</v>
      </c>
      <c r="O41" s="1176" t="s">
        <v>369</v>
      </c>
      <c r="P41" s="1177"/>
      <c r="Q41" s="1183"/>
      <c r="R41" s="1178"/>
    </row>
    <row r="42" spans="1:18" ht="22.5">
      <c r="A42" s="963">
        <v>1</v>
      </c>
      <c r="B42" s="1113"/>
      <c r="C42" s="1113"/>
      <c r="D42" s="1113"/>
      <c r="E42" s="1113"/>
      <c r="F42" s="1113"/>
      <c r="G42" s="1113"/>
      <c r="H42" s="1113"/>
      <c r="I42" s="1113"/>
      <c r="J42" s="1113"/>
      <c r="K42" s="1113"/>
      <c r="L42" s="1186" t="s">
        <v>519</v>
      </c>
      <c r="M42" s="1189" t="s">
        <v>1242</v>
      </c>
      <c r="N42" s="1176" t="s">
        <v>1243</v>
      </c>
      <c r="O42" s="1176" t="s">
        <v>369</v>
      </c>
      <c r="P42" s="1177"/>
      <c r="Q42" s="1183"/>
      <c r="R42" s="1178"/>
    </row>
    <row r="43" spans="1:18" ht="56.25">
      <c r="A43" s="963">
        <v>1</v>
      </c>
      <c r="B43" s="1113"/>
      <c r="C43" s="1113"/>
      <c r="D43" s="1113"/>
      <c r="E43" s="1113"/>
      <c r="F43" s="1113"/>
      <c r="G43" s="1113"/>
      <c r="H43" s="1113"/>
      <c r="I43" s="1113"/>
      <c r="J43" s="1113"/>
      <c r="K43" s="1113"/>
      <c r="L43" s="1186" t="s">
        <v>649</v>
      </c>
      <c r="M43" s="1189" t="s">
        <v>1245</v>
      </c>
      <c r="N43" s="1176" t="s">
        <v>1244</v>
      </c>
      <c r="O43" s="1176" t="s">
        <v>369</v>
      </c>
      <c r="P43" s="1177"/>
      <c r="Q43" s="1183"/>
      <c r="R43" s="1178"/>
    </row>
    <row r="44" spans="1:18" s="279" customFormat="1" ht="33.75">
      <c r="A44" s="963">
        <v>1</v>
      </c>
      <c r="B44" s="1126"/>
      <c r="C44" s="1126"/>
      <c r="D44" s="1126"/>
      <c r="E44" s="1126"/>
      <c r="F44" s="1126"/>
      <c r="G44" s="1126"/>
      <c r="H44" s="1126"/>
      <c r="I44" s="1126"/>
      <c r="J44" s="1126"/>
      <c r="K44" s="1126"/>
      <c r="L44" s="1193" t="s">
        <v>520</v>
      </c>
      <c r="M44" s="1194" t="s">
        <v>521</v>
      </c>
      <c r="N44" s="1193" t="s">
        <v>4355</v>
      </c>
      <c r="O44" s="1166" t="s">
        <v>369</v>
      </c>
      <c r="P44" s="1167">
        <v>0</v>
      </c>
      <c r="Q44" s="1168">
        <v>0</v>
      </c>
      <c r="R44" s="1169"/>
    </row>
    <row r="45" spans="1:18" ht="33.75">
      <c r="A45" s="963">
        <v>1</v>
      </c>
      <c r="B45" s="1113"/>
      <c r="C45" s="1113"/>
      <c r="D45" s="1113"/>
      <c r="E45" s="1113"/>
      <c r="F45" s="1113"/>
      <c r="G45" s="1113"/>
      <c r="H45" s="1113"/>
      <c r="I45" s="1113"/>
      <c r="J45" s="1113"/>
      <c r="K45" s="1113"/>
      <c r="L45" s="1186" t="s">
        <v>18</v>
      </c>
      <c r="M45" s="1195" t="s">
        <v>522</v>
      </c>
      <c r="N45" s="1190" t="s">
        <v>4366</v>
      </c>
      <c r="O45" s="1176" t="s">
        <v>369</v>
      </c>
      <c r="P45" s="1179">
        <v>0</v>
      </c>
      <c r="Q45" s="1180">
        <v>0</v>
      </c>
      <c r="R45" s="1178"/>
    </row>
    <row r="46" spans="1:18" ht="56.25">
      <c r="A46" s="963">
        <v>1</v>
      </c>
      <c r="B46" s="1113"/>
      <c r="C46" s="1113"/>
      <c r="D46" s="1113"/>
      <c r="E46" s="1113"/>
      <c r="F46" s="1113"/>
      <c r="G46" s="1113"/>
      <c r="H46" s="1113"/>
      <c r="I46" s="1113"/>
      <c r="J46" s="1113"/>
      <c r="K46" s="1113"/>
      <c r="L46" s="1186" t="s">
        <v>165</v>
      </c>
      <c r="M46" s="1189" t="s">
        <v>524</v>
      </c>
      <c r="N46" s="1190" t="s">
        <v>4367</v>
      </c>
      <c r="O46" s="1176" t="s">
        <v>369</v>
      </c>
      <c r="P46" s="1177"/>
      <c r="Q46" s="1183"/>
      <c r="R46" s="1178"/>
    </row>
    <row r="47" spans="1:18" ht="45">
      <c r="A47" s="963">
        <v>1</v>
      </c>
      <c r="B47" s="1113"/>
      <c r="C47" s="1113"/>
      <c r="D47" s="1113"/>
      <c r="E47" s="1113"/>
      <c r="F47" s="1113"/>
      <c r="G47" s="1113"/>
      <c r="H47" s="1113"/>
      <c r="I47" s="1113"/>
      <c r="J47" s="1113"/>
      <c r="K47" s="1113"/>
      <c r="L47" s="1186" t="s">
        <v>166</v>
      </c>
      <c r="M47" s="1189" t="s">
        <v>526</v>
      </c>
      <c r="N47" s="1190" t="s">
        <v>4368</v>
      </c>
      <c r="O47" s="1176" t="s">
        <v>369</v>
      </c>
      <c r="P47" s="1177"/>
      <c r="Q47" s="1183"/>
      <c r="R47" s="1178"/>
    </row>
    <row r="48" spans="1:18" ht="33.75">
      <c r="A48" s="963">
        <v>1</v>
      </c>
      <c r="B48" s="1113"/>
      <c r="C48" s="1113"/>
      <c r="D48" s="1113"/>
      <c r="E48" s="1113"/>
      <c r="F48" s="1113"/>
      <c r="G48" s="1113"/>
      <c r="H48" s="1113"/>
      <c r="I48" s="1113"/>
      <c r="J48" s="1113"/>
      <c r="K48" s="1113"/>
      <c r="L48" s="1166" t="s">
        <v>1155</v>
      </c>
      <c r="M48" s="1194" t="s">
        <v>1222</v>
      </c>
      <c r="N48" s="1193" t="s">
        <v>4369</v>
      </c>
      <c r="O48" s="1166" t="s">
        <v>369</v>
      </c>
      <c r="P48" s="1196"/>
      <c r="Q48" s="1197"/>
      <c r="R48" s="1178"/>
    </row>
    <row r="49" spans="1:18" ht="146.25">
      <c r="A49" s="963">
        <v>1</v>
      </c>
      <c r="B49" s="1113"/>
      <c r="C49" s="1113"/>
      <c r="D49" s="1113"/>
      <c r="E49" s="1113"/>
      <c r="F49" s="1113"/>
      <c r="G49" s="1113"/>
      <c r="H49" s="1113"/>
      <c r="I49" s="1113"/>
      <c r="J49" s="1113"/>
      <c r="K49" s="1113"/>
      <c r="L49" s="1166" t="s">
        <v>1156</v>
      </c>
      <c r="M49" s="1194" t="s">
        <v>528</v>
      </c>
      <c r="N49" s="1193" t="s">
        <v>4370</v>
      </c>
      <c r="O49" s="1166" t="s">
        <v>369</v>
      </c>
      <c r="P49" s="1196"/>
      <c r="Q49" s="1197"/>
      <c r="R49" s="1178"/>
    </row>
    <row r="50" spans="1:18">
      <c r="A50" s="912" t="s">
        <v>102</v>
      </c>
      <c r="B50" s="1113"/>
      <c r="C50" s="1113"/>
      <c r="D50" s="1113"/>
      <c r="E50" s="1113"/>
      <c r="F50" s="1113"/>
      <c r="G50" s="1113"/>
      <c r="H50" s="1113"/>
      <c r="I50" s="1113"/>
      <c r="J50" s="1113"/>
      <c r="K50" s="1113"/>
      <c r="L50" s="1161" t="s">
        <v>4294</v>
      </c>
      <c r="M50" s="1162"/>
      <c r="N50" s="1130"/>
      <c r="O50" s="1130"/>
      <c r="P50" s="1130"/>
      <c r="Q50" s="1130"/>
      <c r="R50" s="1130"/>
    </row>
    <row r="51" spans="1:18" s="279" customFormat="1" ht="56.25">
      <c r="A51" s="963">
        <v>2</v>
      </c>
      <c r="B51" s="1126"/>
      <c r="C51" s="1126"/>
      <c r="D51" s="1126"/>
      <c r="E51" s="1126"/>
      <c r="F51" s="1126"/>
      <c r="G51" s="1126"/>
      <c r="H51" s="1126"/>
      <c r="I51" s="1126"/>
      <c r="J51" s="1126"/>
      <c r="K51" s="1126"/>
      <c r="L51" s="1163" t="s">
        <v>471</v>
      </c>
      <c r="M51" s="1164" t="s">
        <v>472</v>
      </c>
      <c r="N51" s="1165" t="s">
        <v>4355</v>
      </c>
      <c r="O51" s="1166" t="s">
        <v>369</v>
      </c>
      <c r="P51" s="1167">
        <v>0</v>
      </c>
      <c r="Q51" s="1168">
        <v>469.71437523448549</v>
      </c>
      <c r="R51" s="1169"/>
    </row>
    <row r="52" spans="1:18" s="279" customFormat="1">
      <c r="A52" s="963">
        <v>2</v>
      </c>
      <c r="B52" s="1126"/>
      <c r="C52" s="1126"/>
      <c r="D52" s="1126"/>
      <c r="E52" s="1126"/>
      <c r="F52" s="1126"/>
      <c r="G52" s="1126"/>
      <c r="H52" s="1126"/>
      <c r="I52" s="1126"/>
      <c r="J52" s="1126"/>
      <c r="K52" s="1126"/>
      <c r="L52" s="1170" t="s">
        <v>18</v>
      </c>
      <c r="M52" s="1164" t="s">
        <v>473</v>
      </c>
      <c r="N52" s="1165" t="s">
        <v>4356</v>
      </c>
      <c r="O52" s="1166" t="s">
        <v>369</v>
      </c>
      <c r="P52" s="1171"/>
      <c r="Q52" s="1198">
        <v>90925.24</v>
      </c>
      <c r="R52" s="1169"/>
    </row>
    <row r="53" spans="1:18" s="279" customFormat="1" ht="22.5">
      <c r="A53" s="963">
        <v>2</v>
      </c>
      <c r="B53" s="1126"/>
      <c r="C53" s="1126"/>
      <c r="D53" s="1126"/>
      <c r="E53" s="1126"/>
      <c r="F53" s="1126"/>
      <c r="G53" s="1126"/>
      <c r="H53" s="1126"/>
      <c r="I53" s="1126"/>
      <c r="J53" s="1126"/>
      <c r="K53" s="1126"/>
      <c r="L53" s="1170" t="s">
        <v>102</v>
      </c>
      <c r="M53" s="1172" t="s">
        <v>474</v>
      </c>
      <c r="N53" s="1165" t="s">
        <v>4357</v>
      </c>
      <c r="O53" s="1166" t="s">
        <v>369</v>
      </c>
      <c r="P53" s="1167">
        <v>0</v>
      </c>
      <c r="Q53" s="1167">
        <v>91394.954375234491</v>
      </c>
      <c r="R53" s="1169"/>
    </row>
    <row r="54" spans="1:18" ht="22.5">
      <c r="A54" s="963">
        <v>2</v>
      </c>
      <c r="B54" s="1113"/>
      <c r="C54" s="1113"/>
      <c r="D54" s="1113"/>
      <c r="E54" s="1113"/>
      <c r="F54" s="1113"/>
      <c r="G54" s="1113"/>
      <c r="H54" s="1113"/>
      <c r="I54" s="1113"/>
      <c r="J54" s="1113"/>
      <c r="K54" s="1113"/>
      <c r="L54" s="1173" t="s">
        <v>17</v>
      </c>
      <c r="M54" s="1174" t="s">
        <v>475</v>
      </c>
      <c r="N54" s="1175" t="s">
        <v>4358</v>
      </c>
      <c r="O54" s="1176" t="s">
        <v>369</v>
      </c>
      <c r="P54" s="1177"/>
      <c r="Q54" s="1177">
        <v>55704</v>
      </c>
      <c r="R54" s="1178"/>
    </row>
    <row r="55" spans="1:18" ht="22.5">
      <c r="A55" s="963">
        <v>2</v>
      </c>
      <c r="B55" s="1113"/>
      <c r="C55" s="1113"/>
      <c r="D55" s="1113"/>
      <c r="E55" s="1113"/>
      <c r="F55" s="1113"/>
      <c r="G55" s="1113"/>
      <c r="H55" s="1113"/>
      <c r="I55" s="1113"/>
      <c r="J55" s="1113"/>
      <c r="K55" s="1113"/>
      <c r="L55" s="1173" t="s">
        <v>146</v>
      </c>
      <c r="M55" s="1174" t="s">
        <v>477</v>
      </c>
      <c r="N55" s="1175" t="s">
        <v>4359</v>
      </c>
      <c r="O55" s="1176" t="s">
        <v>369</v>
      </c>
      <c r="P55" s="1179">
        <v>0</v>
      </c>
      <c r="Q55" s="1180">
        <v>7853.2199999999993</v>
      </c>
      <c r="R55" s="1178"/>
    </row>
    <row r="56" spans="1:18" ht="22.5">
      <c r="A56" s="963">
        <v>2</v>
      </c>
      <c r="B56" s="1113"/>
      <c r="C56" s="1113"/>
      <c r="D56" s="1113"/>
      <c r="E56" s="1113"/>
      <c r="F56" s="1113"/>
      <c r="G56" s="1113"/>
      <c r="H56" s="1113"/>
      <c r="I56" s="1113"/>
      <c r="J56" s="1113"/>
      <c r="K56" s="1113"/>
      <c r="L56" s="1173" t="s">
        <v>147</v>
      </c>
      <c r="M56" s="1181" t="s">
        <v>479</v>
      </c>
      <c r="N56" s="1182"/>
      <c r="O56" s="1176" t="s">
        <v>369</v>
      </c>
      <c r="P56" s="1177"/>
      <c r="Q56" s="1183">
        <v>569.94000000000005</v>
      </c>
      <c r="R56" s="1178"/>
    </row>
    <row r="57" spans="1:18">
      <c r="A57" s="963">
        <v>2</v>
      </c>
      <c r="B57" s="1113"/>
      <c r="C57" s="1113"/>
      <c r="D57" s="1113"/>
      <c r="E57" s="1113"/>
      <c r="F57" s="1113"/>
      <c r="G57" s="1113"/>
      <c r="H57" s="1113"/>
      <c r="I57" s="1113"/>
      <c r="J57" s="1113"/>
      <c r="K57" s="1113"/>
      <c r="L57" s="1173" t="s">
        <v>480</v>
      </c>
      <c r="M57" s="1181" t="s">
        <v>481</v>
      </c>
      <c r="N57" s="1182"/>
      <c r="O57" s="1176" t="s">
        <v>369</v>
      </c>
      <c r="P57" s="1177"/>
      <c r="Q57" s="1183">
        <v>2814.48</v>
      </c>
      <c r="R57" s="1178"/>
    </row>
    <row r="58" spans="1:18" ht="22.5">
      <c r="A58" s="963">
        <v>2</v>
      </c>
      <c r="B58" s="1113"/>
      <c r="C58" s="1113"/>
      <c r="D58" s="1113"/>
      <c r="E58" s="1113"/>
      <c r="F58" s="1113"/>
      <c r="G58" s="1113"/>
      <c r="H58" s="1113"/>
      <c r="I58" s="1113"/>
      <c r="J58" s="1113"/>
      <c r="K58" s="1113"/>
      <c r="L58" s="1173" t="s">
        <v>482</v>
      </c>
      <c r="M58" s="1181" t="s">
        <v>483</v>
      </c>
      <c r="N58" s="1182"/>
      <c r="O58" s="1176" t="s">
        <v>369</v>
      </c>
      <c r="P58" s="1177"/>
      <c r="Q58" s="1183">
        <v>4089.8999999999996</v>
      </c>
      <c r="R58" s="1178"/>
    </row>
    <row r="59" spans="1:18" ht="78.75">
      <c r="A59" s="963">
        <v>2</v>
      </c>
      <c r="B59" s="1079" t="s">
        <v>1466</v>
      </c>
      <c r="C59" s="1113"/>
      <c r="D59" s="1113"/>
      <c r="E59" s="1113"/>
      <c r="F59" s="1113"/>
      <c r="G59" s="1113"/>
      <c r="H59" s="1113"/>
      <c r="I59" s="1113"/>
      <c r="J59" s="1113"/>
      <c r="K59" s="1113"/>
      <c r="L59" s="1173" t="s">
        <v>484</v>
      </c>
      <c r="M59" s="1181" t="s">
        <v>485</v>
      </c>
      <c r="N59" s="1182"/>
      <c r="O59" s="1176" t="s">
        <v>369</v>
      </c>
      <c r="P59" s="1177"/>
      <c r="Q59" s="1183">
        <v>0</v>
      </c>
      <c r="R59" s="1178"/>
    </row>
    <row r="60" spans="1:18">
      <c r="A60" s="963">
        <v>2</v>
      </c>
      <c r="B60" s="1079" t="s">
        <v>642</v>
      </c>
      <c r="C60" s="1113"/>
      <c r="D60" s="1113"/>
      <c r="E60" s="1113"/>
      <c r="F60" s="1113"/>
      <c r="G60" s="1113"/>
      <c r="H60" s="1113"/>
      <c r="I60" s="1113"/>
      <c r="J60" s="1113"/>
      <c r="K60" s="1113"/>
      <c r="L60" s="1184" t="s">
        <v>486</v>
      </c>
      <c r="M60" s="1185" t="s">
        <v>487</v>
      </c>
      <c r="N60" s="1176"/>
      <c r="O60" s="1176" t="s">
        <v>369</v>
      </c>
      <c r="P60" s="1177"/>
      <c r="Q60" s="1183">
        <v>0</v>
      </c>
      <c r="R60" s="1178"/>
    </row>
    <row r="61" spans="1:18">
      <c r="A61" s="963">
        <v>2</v>
      </c>
      <c r="B61" s="1079" t="s">
        <v>645</v>
      </c>
      <c r="C61" s="1113"/>
      <c r="D61" s="1113"/>
      <c r="E61" s="1113"/>
      <c r="F61" s="1113"/>
      <c r="G61" s="1113"/>
      <c r="H61" s="1113"/>
      <c r="I61" s="1113"/>
      <c r="J61" s="1113"/>
      <c r="K61" s="1113"/>
      <c r="L61" s="1186" t="s">
        <v>488</v>
      </c>
      <c r="M61" s="1187" t="s">
        <v>1188</v>
      </c>
      <c r="N61" s="1176"/>
      <c r="O61" s="1176" t="s">
        <v>369</v>
      </c>
      <c r="P61" s="1177"/>
      <c r="Q61" s="1183">
        <v>378.9</v>
      </c>
      <c r="R61" s="1178"/>
    </row>
    <row r="62" spans="1:18" ht="22.5">
      <c r="A62" s="963">
        <v>2</v>
      </c>
      <c r="B62" s="1079" t="s">
        <v>646</v>
      </c>
      <c r="C62" s="1113"/>
      <c r="D62" s="1113"/>
      <c r="E62" s="1113"/>
      <c r="F62" s="1113"/>
      <c r="G62" s="1113"/>
      <c r="H62" s="1113"/>
      <c r="I62" s="1113"/>
      <c r="J62" s="1113"/>
      <c r="K62" s="1113"/>
      <c r="L62" s="1186" t="s">
        <v>489</v>
      </c>
      <c r="M62" s="1187" t="s">
        <v>1189</v>
      </c>
      <c r="N62" s="1176"/>
      <c r="O62" s="1176" t="s">
        <v>369</v>
      </c>
      <c r="P62" s="1177"/>
      <c r="Q62" s="1183">
        <v>0</v>
      </c>
      <c r="R62" s="1178"/>
    </row>
    <row r="63" spans="1:18" ht="22.5">
      <c r="A63" s="963">
        <v>2</v>
      </c>
      <c r="B63" s="1079" t="s">
        <v>647</v>
      </c>
      <c r="C63" s="1113"/>
      <c r="D63" s="1113"/>
      <c r="E63" s="1113"/>
      <c r="F63" s="1113"/>
      <c r="G63" s="1113"/>
      <c r="H63" s="1113"/>
      <c r="I63" s="1113"/>
      <c r="J63" s="1113"/>
      <c r="K63" s="1113"/>
      <c r="L63" s="1186" t="s">
        <v>490</v>
      </c>
      <c r="M63" s="1187" t="s">
        <v>491</v>
      </c>
      <c r="N63" s="1188"/>
      <c r="O63" s="1176" t="s">
        <v>369</v>
      </c>
      <c r="P63" s="1177"/>
      <c r="Q63" s="1183">
        <v>0</v>
      </c>
      <c r="R63" s="1178"/>
    </row>
    <row r="64" spans="1:18" ht="22.5">
      <c r="A64" s="963">
        <v>2</v>
      </c>
      <c r="B64" s="1079" t="s">
        <v>648</v>
      </c>
      <c r="C64" s="1113"/>
      <c r="D64" s="1113"/>
      <c r="E64" s="1113"/>
      <c r="F64" s="1113"/>
      <c r="G64" s="1113"/>
      <c r="H64" s="1113"/>
      <c r="I64" s="1113"/>
      <c r="J64" s="1113"/>
      <c r="K64" s="1113"/>
      <c r="L64" s="1186" t="s">
        <v>492</v>
      </c>
      <c r="M64" s="1187" t="s">
        <v>493</v>
      </c>
      <c r="N64" s="1188"/>
      <c r="O64" s="1176" t="s">
        <v>369</v>
      </c>
      <c r="P64" s="1177"/>
      <c r="Q64" s="1183">
        <v>0</v>
      </c>
      <c r="R64" s="1178"/>
    </row>
    <row r="65" spans="1:18">
      <c r="A65" s="963">
        <v>2</v>
      </c>
      <c r="B65" s="1079" t="s">
        <v>650</v>
      </c>
      <c r="C65" s="1113"/>
      <c r="D65" s="1113"/>
      <c r="E65" s="1113"/>
      <c r="F65" s="1113"/>
      <c r="G65" s="1113"/>
      <c r="H65" s="1113"/>
      <c r="I65" s="1113"/>
      <c r="J65" s="1113"/>
      <c r="K65" s="1113"/>
      <c r="L65" s="1186" t="s">
        <v>494</v>
      </c>
      <c r="M65" s="1187" t="s">
        <v>495</v>
      </c>
      <c r="N65" s="1188"/>
      <c r="O65" s="1176" t="s">
        <v>369</v>
      </c>
      <c r="P65" s="1177"/>
      <c r="Q65" s="1183">
        <v>0</v>
      </c>
      <c r="R65" s="1178"/>
    </row>
    <row r="66" spans="1:18" ht="33.75">
      <c r="A66" s="963">
        <v>2</v>
      </c>
      <c r="B66" s="1079" t="s">
        <v>1467</v>
      </c>
      <c r="C66" s="1113"/>
      <c r="D66" s="1113"/>
      <c r="E66" s="1113"/>
      <c r="F66" s="1113"/>
      <c r="G66" s="1113"/>
      <c r="H66" s="1113"/>
      <c r="I66" s="1113"/>
      <c r="J66" s="1113"/>
      <c r="K66" s="1113"/>
      <c r="L66" s="1186" t="s">
        <v>496</v>
      </c>
      <c r="M66" s="1187" t="s">
        <v>497</v>
      </c>
      <c r="N66" s="1188"/>
      <c r="O66" s="1176" t="s">
        <v>369</v>
      </c>
      <c r="P66" s="1177"/>
      <c r="Q66" s="1183">
        <v>0</v>
      </c>
      <c r="R66" s="1178"/>
    </row>
    <row r="67" spans="1:18">
      <c r="A67" s="963">
        <v>2</v>
      </c>
      <c r="B67" s="1113"/>
      <c r="C67" s="1113"/>
      <c r="D67" s="1113"/>
      <c r="E67" s="1113"/>
      <c r="F67" s="1113"/>
      <c r="G67" s="1113"/>
      <c r="H67" s="1113"/>
      <c r="I67" s="1113"/>
      <c r="J67" s="1113"/>
      <c r="K67" s="1113"/>
      <c r="L67" s="1186" t="s">
        <v>167</v>
      </c>
      <c r="M67" s="1189" t="s">
        <v>498</v>
      </c>
      <c r="N67" s="1190" t="s">
        <v>4360</v>
      </c>
      <c r="O67" s="1176" t="s">
        <v>369</v>
      </c>
      <c r="P67" s="1179">
        <v>0</v>
      </c>
      <c r="Q67" s="1180">
        <v>23708.634375234487</v>
      </c>
      <c r="R67" s="1178"/>
    </row>
    <row r="68" spans="1:18" ht="22.5">
      <c r="A68" s="963">
        <v>2</v>
      </c>
      <c r="B68" s="1113"/>
      <c r="C68" s="1113"/>
      <c r="D68" s="1113"/>
      <c r="E68" s="1113"/>
      <c r="F68" s="1113"/>
      <c r="G68" s="1113"/>
      <c r="H68" s="1113"/>
      <c r="I68" s="1113"/>
      <c r="J68" s="1113"/>
      <c r="K68" s="1113"/>
      <c r="L68" s="1186" t="s">
        <v>168</v>
      </c>
      <c r="M68" s="1187" t="s">
        <v>500</v>
      </c>
      <c r="N68" s="1190" t="s">
        <v>501</v>
      </c>
      <c r="O68" s="1176" t="s">
        <v>502</v>
      </c>
      <c r="P68" s="1177"/>
      <c r="Q68" s="1183">
        <v>6.0962108944282205</v>
      </c>
      <c r="R68" s="1178"/>
    </row>
    <row r="69" spans="1:18">
      <c r="A69" s="963">
        <v>2</v>
      </c>
      <c r="B69" s="1113"/>
      <c r="C69" s="1113"/>
      <c r="D69" s="1113"/>
      <c r="E69" s="1113"/>
      <c r="F69" s="1113"/>
      <c r="G69" s="1113"/>
      <c r="H69" s="1113"/>
      <c r="I69" s="1113"/>
      <c r="J69" s="1113"/>
      <c r="K69" s="1113"/>
      <c r="L69" s="1186" t="s">
        <v>627</v>
      </c>
      <c r="M69" s="1187" t="s">
        <v>1177</v>
      </c>
      <c r="N69" s="1190" t="s">
        <v>503</v>
      </c>
      <c r="O69" s="1176" t="s">
        <v>504</v>
      </c>
      <c r="P69" s="1177"/>
      <c r="Q69" s="1183">
        <v>1083.7652</v>
      </c>
      <c r="R69" s="1178"/>
    </row>
    <row r="70" spans="1:18" ht="22.5">
      <c r="A70" s="963">
        <v>2</v>
      </c>
      <c r="B70" s="1113"/>
      <c r="C70" s="1113"/>
      <c r="D70" s="1113"/>
      <c r="E70" s="1113"/>
      <c r="F70" s="1113"/>
      <c r="G70" s="1113"/>
      <c r="H70" s="1113"/>
      <c r="I70" s="1113"/>
      <c r="J70" s="1113"/>
      <c r="K70" s="1113"/>
      <c r="L70" s="1186" t="s">
        <v>629</v>
      </c>
      <c r="M70" s="1187" t="s">
        <v>1119</v>
      </c>
      <c r="N70" s="1190" t="s">
        <v>505</v>
      </c>
      <c r="O70" s="1176" t="s">
        <v>506</v>
      </c>
      <c r="P70" s="1177"/>
      <c r="Q70" s="1183">
        <v>3.5884868152193325</v>
      </c>
      <c r="R70" s="1178"/>
    </row>
    <row r="71" spans="1:18" ht="22.5">
      <c r="A71" s="963">
        <v>2</v>
      </c>
      <c r="B71" s="1113" t="s">
        <v>1103</v>
      </c>
      <c r="C71" s="1113"/>
      <c r="D71" s="1113"/>
      <c r="E71" s="1113"/>
      <c r="F71" s="1113"/>
      <c r="G71" s="1113"/>
      <c r="H71" s="1113"/>
      <c r="I71" s="1113"/>
      <c r="J71" s="1113"/>
      <c r="K71" s="1113"/>
      <c r="L71" s="1186" t="s">
        <v>169</v>
      </c>
      <c r="M71" s="1191" t="s">
        <v>507</v>
      </c>
      <c r="N71" s="1190" t="s">
        <v>4361</v>
      </c>
      <c r="O71" s="1176" t="s">
        <v>369</v>
      </c>
      <c r="P71" s="1177"/>
      <c r="Q71" s="1183">
        <v>3908</v>
      </c>
      <c r="R71" s="1178"/>
    </row>
    <row r="72" spans="1:18">
      <c r="A72" s="963">
        <v>2</v>
      </c>
      <c r="B72" s="1113"/>
      <c r="C72" s="1113"/>
      <c r="D72" s="1113"/>
      <c r="E72" s="1113"/>
      <c r="F72" s="1113"/>
      <c r="G72" s="1113"/>
      <c r="H72" s="1113"/>
      <c r="I72" s="1113"/>
      <c r="J72" s="1113"/>
      <c r="K72" s="1113"/>
      <c r="L72" s="1186" t="s">
        <v>385</v>
      </c>
      <c r="M72" s="1192" t="s">
        <v>509</v>
      </c>
      <c r="N72" s="1190" t="s">
        <v>4362</v>
      </c>
      <c r="O72" s="1176" t="s">
        <v>369</v>
      </c>
      <c r="P72" s="1177"/>
      <c r="Q72" s="1183">
        <v>221.1</v>
      </c>
      <c r="R72" s="1178"/>
    </row>
    <row r="73" spans="1:18" ht="22.5">
      <c r="A73" s="963">
        <v>2</v>
      </c>
      <c r="B73" s="1079" t="s">
        <v>664</v>
      </c>
      <c r="C73" s="1113"/>
      <c r="D73" s="1113"/>
      <c r="E73" s="1113"/>
      <c r="F73" s="1113"/>
      <c r="G73" s="1113"/>
      <c r="H73" s="1113"/>
      <c r="I73" s="1113"/>
      <c r="J73" s="1113"/>
      <c r="K73" s="1113"/>
      <c r="L73" s="1186" t="s">
        <v>511</v>
      </c>
      <c r="M73" s="1191" t="s">
        <v>1190</v>
      </c>
      <c r="N73" s="1190" t="s">
        <v>4363</v>
      </c>
      <c r="O73" s="1176" t="s">
        <v>369</v>
      </c>
      <c r="P73" s="1177"/>
      <c r="Q73" s="1183">
        <v>0</v>
      </c>
      <c r="R73" s="1178"/>
    </row>
    <row r="74" spans="1:18" ht="33.75">
      <c r="A74" s="963">
        <v>2</v>
      </c>
      <c r="B74" s="1113"/>
      <c r="C74" s="1113"/>
      <c r="D74" s="1113"/>
      <c r="E74" s="1113"/>
      <c r="F74" s="1113"/>
      <c r="G74" s="1113"/>
      <c r="H74" s="1113"/>
      <c r="I74" s="1113"/>
      <c r="J74" s="1113"/>
      <c r="K74" s="1113"/>
      <c r="L74" s="1186" t="s">
        <v>513</v>
      </c>
      <c r="M74" s="1189" t="s">
        <v>514</v>
      </c>
      <c r="N74" s="1190" t="s">
        <v>4364</v>
      </c>
      <c r="O74" s="1176" t="s">
        <v>369</v>
      </c>
      <c r="P74" s="1177"/>
      <c r="Q74" s="1183"/>
      <c r="R74" s="1178"/>
    </row>
    <row r="75" spans="1:18" ht="22.5">
      <c r="A75" s="963">
        <v>2</v>
      </c>
      <c r="B75" s="1113"/>
      <c r="C75" s="1113"/>
      <c r="D75" s="1113"/>
      <c r="E75" s="1113"/>
      <c r="F75" s="1113"/>
      <c r="G75" s="1113"/>
      <c r="H75" s="1113"/>
      <c r="I75" s="1113"/>
      <c r="J75" s="1113"/>
      <c r="K75" s="1113"/>
      <c r="L75" s="1186" t="s">
        <v>516</v>
      </c>
      <c r="M75" s="1189" t="s">
        <v>517</v>
      </c>
      <c r="N75" s="1190" t="s">
        <v>4365</v>
      </c>
      <c r="O75" s="1176" t="s">
        <v>369</v>
      </c>
      <c r="P75" s="1177"/>
      <c r="Q75" s="1183"/>
      <c r="R75" s="1178"/>
    </row>
    <row r="76" spans="1:18" ht="22.5">
      <c r="A76" s="963">
        <v>2</v>
      </c>
      <c r="B76" s="1113"/>
      <c r="C76" s="1113"/>
      <c r="D76" s="1113"/>
      <c r="E76" s="1113"/>
      <c r="F76" s="1113"/>
      <c r="G76" s="1113"/>
      <c r="H76" s="1113"/>
      <c r="I76" s="1113"/>
      <c r="J76" s="1113"/>
      <c r="K76" s="1113"/>
      <c r="L76" s="1186" t="s">
        <v>519</v>
      </c>
      <c r="M76" s="1189" t="s">
        <v>1242</v>
      </c>
      <c r="N76" s="1176" t="s">
        <v>1243</v>
      </c>
      <c r="O76" s="1176" t="s">
        <v>369</v>
      </c>
      <c r="P76" s="1177"/>
      <c r="Q76" s="1183"/>
      <c r="R76" s="1178"/>
    </row>
    <row r="77" spans="1:18" ht="56.25">
      <c r="A77" s="963">
        <v>2</v>
      </c>
      <c r="B77" s="1113"/>
      <c r="C77" s="1113"/>
      <c r="D77" s="1113"/>
      <c r="E77" s="1113"/>
      <c r="F77" s="1113"/>
      <c r="G77" s="1113"/>
      <c r="H77" s="1113"/>
      <c r="I77" s="1113"/>
      <c r="J77" s="1113"/>
      <c r="K77" s="1113"/>
      <c r="L77" s="1186" t="s">
        <v>649</v>
      </c>
      <c r="M77" s="1189" t="s">
        <v>1245</v>
      </c>
      <c r="N77" s="1176" t="s">
        <v>1244</v>
      </c>
      <c r="O77" s="1176" t="s">
        <v>369</v>
      </c>
      <c r="P77" s="1177"/>
      <c r="Q77" s="1183"/>
      <c r="R77" s="1178"/>
    </row>
    <row r="78" spans="1:18" s="279" customFormat="1" ht="33.75">
      <c r="A78" s="963">
        <v>2</v>
      </c>
      <c r="B78" s="1126"/>
      <c r="C78" s="1126"/>
      <c r="D78" s="1126"/>
      <c r="E78" s="1126"/>
      <c r="F78" s="1126"/>
      <c r="G78" s="1126"/>
      <c r="H78" s="1126"/>
      <c r="I78" s="1126"/>
      <c r="J78" s="1126"/>
      <c r="K78" s="1126"/>
      <c r="L78" s="1193" t="s">
        <v>520</v>
      </c>
      <c r="M78" s="1194" t="s">
        <v>521</v>
      </c>
      <c r="N78" s="1193" t="s">
        <v>4355</v>
      </c>
      <c r="O78" s="1166" t="s">
        <v>369</v>
      </c>
      <c r="P78" s="1167">
        <v>0</v>
      </c>
      <c r="Q78" s="1168">
        <v>0</v>
      </c>
      <c r="R78" s="1169"/>
    </row>
    <row r="79" spans="1:18" ht="33.75">
      <c r="A79" s="963">
        <v>2</v>
      </c>
      <c r="B79" s="1113"/>
      <c r="C79" s="1113"/>
      <c r="D79" s="1113"/>
      <c r="E79" s="1113"/>
      <c r="F79" s="1113"/>
      <c r="G79" s="1113"/>
      <c r="H79" s="1113"/>
      <c r="I79" s="1113"/>
      <c r="J79" s="1113"/>
      <c r="K79" s="1113"/>
      <c r="L79" s="1186" t="s">
        <v>18</v>
      </c>
      <c r="M79" s="1195" t="s">
        <v>522</v>
      </c>
      <c r="N79" s="1190" t="s">
        <v>4366</v>
      </c>
      <c r="O79" s="1176" t="s">
        <v>369</v>
      </c>
      <c r="P79" s="1179">
        <v>0</v>
      </c>
      <c r="Q79" s="1180">
        <v>0</v>
      </c>
      <c r="R79" s="1178"/>
    </row>
    <row r="80" spans="1:18" ht="56.25">
      <c r="A80" s="963">
        <v>2</v>
      </c>
      <c r="B80" s="1113"/>
      <c r="C80" s="1113"/>
      <c r="D80" s="1113"/>
      <c r="E80" s="1113"/>
      <c r="F80" s="1113"/>
      <c r="G80" s="1113"/>
      <c r="H80" s="1113"/>
      <c r="I80" s="1113"/>
      <c r="J80" s="1113"/>
      <c r="K80" s="1113"/>
      <c r="L80" s="1186" t="s">
        <v>165</v>
      </c>
      <c r="M80" s="1189" t="s">
        <v>524</v>
      </c>
      <c r="N80" s="1190" t="s">
        <v>4367</v>
      </c>
      <c r="O80" s="1176" t="s">
        <v>369</v>
      </c>
      <c r="P80" s="1177"/>
      <c r="Q80" s="1183"/>
      <c r="R80" s="1178"/>
    </row>
    <row r="81" spans="1:18" ht="45">
      <c r="A81" s="963">
        <v>2</v>
      </c>
      <c r="B81" s="1113"/>
      <c r="C81" s="1113"/>
      <c r="D81" s="1113"/>
      <c r="E81" s="1113"/>
      <c r="F81" s="1113"/>
      <c r="G81" s="1113"/>
      <c r="H81" s="1113"/>
      <c r="I81" s="1113"/>
      <c r="J81" s="1113"/>
      <c r="K81" s="1113"/>
      <c r="L81" s="1186" t="s">
        <v>166</v>
      </c>
      <c r="M81" s="1189" t="s">
        <v>526</v>
      </c>
      <c r="N81" s="1190" t="s">
        <v>4368</v>
      </c>
      <c r="O81" s="1176" t="s">
        <v>369</v>
      </c>
      <c r="P81" s="1177"/>
      <c r="Q81" s="1183"/>
      <c r="R81" s="1178"/>
    </row>
    <row r="82" spans="1:18" ht="33.75">
      <c r="A82" s="963">
        <v>2</v>
      </c>
      <c r="B82" s="1113"/>
      <c r="C82" s="1113"/>
      <c r="D82" s="1113"/>
      <c r="E82" s="1113"/>
      <c r="F82" s="1113"/>
      <c r="G82" s="1113"/>
      <c r="H82" s="1113"/>
      <c r="I82" s="1113"/>
      <c r="J82" s="1113"/>
      <c r="K82" s="1113"/>
      <c r="L82" s="1166" t="s">
        <v>1155</v>
      </c>
      <c r="M82" s="1194" t="s">
        <v>1222</v>
      </c>
      <c r="N82" s="1193" t="s">
        <v>4369</v>
      </c>
      <c r="O82" s="1166" t="s">
        <v>369</v>
      </c>
      <c r="P82" s="1196"/>
      <c r="Q82" s="1197"/>
      <c r="R82" s="1178"/>
    </row>
    <row r="83" spans="1:18" ht="146.25">
      <c r="A83" s="963">
        <v>2</v>
      </c>
      <c r="B83" s="1113"/>
      <c r="C83" s="1113"/>
      <c r="D83" s="1113"/>
      <c r="E83" s="1113"/>
      <c r="F83" s="1113"/>
      <c r="G83" s="1113"/>
      <c r="H83" s="1113"/>
      <c r="I83" s="1113"/>
      <c r="J83" s="1113"/>
      <c r="K83" s="1113"/>
      <c r="L83" s="1166" t="s">
        <v>1156</v>
      </c>
      <c r="M83" s="1194" t="s">
        <v>528</v>
      </c>
      <c r="N83" s="1193" t="s">
        <v>4370</v>
      </c>
      <c r="O83" s="1166" t="s">
        <v>369</v>
      </c>
      <c r="P83" s="1196"/>
      <c r="Q83" s="1197"/>
      <c r="R83" s="1178"/>
    </row>
    <row r="84" spans="1:18">
      <c r="A84" s="1113"/>
      <c r="B84" s="1113"/>
      <c r="C84" s="1113"/>
      <c r="D84" s="1113"/>
      <c r="E84" s="1113"/>
      <c r="F84" s="1113"/>
      <c r="G84" s="1113"/>
      <c r="H84" s="1113"/>
      <c r="I84" s="1113"/>
      <c r="J84" s="1113"/>
      <c r="K84" s="1113"/>
      <c r="L84" s="1131"/>
      <c r="M84" s="1113"/>
      <c r="N84" s="1113"/>
      <c r="O84" s="1113"/>
      <c r="P84" s="1113"/>
      <c r="Q84" s="1113"/>
      <c r="R84" s="1113"/>
    </row>
    <row r="85" spans="1:18" ht="15" customHeight="1">
      <c r="A85" s="1113"/>
      <c r="B85" s="1113"/>
      <c r="C85" s="1113"/>
      <c r="D85" s="1113"/>
      <c r="E85" s="1113"/>
      <c r="F85" s="1113"/>
      <c r="G85" s="1113"/>
      <c r="H85" s="1113"/>
      <c r="I85" s="1113"/>
      <c r="J85" s="1113"/>
      <c r="K85" s="1113"/>
      <c r="L85" s="1199" t="s">
        <v>1469</v>
      </c>
      <c r="M85" s="1200"/>
      <c r="N85" s="1200"/>
      <c r="O85" s="1200"/>
      <c r="P85" s="1200"/>
      <c r="Q85" s="1201"/>
      <c r="R85" s="1113"/>
    </row>
    <row r="86" spans="1:18" ht="15" customHeight="1">
      <c r="A86" s="1113"/>
      <c r="B86" s="1113"/>
      <c r="C86" s="1113"/>
      <c r="D86" s="1113"/>
      <c r="E86" s="1113"/>
      <c r="F86" s="1113"/>
      <c r="G86" s="1113"/>
      <c r="H86" s="1113"/>
      <c r="I86" s="1113"/>
      <c r="J86" s="1113"/>
      <c r="K86" s="779"/>
      <c r="L86" s="1202"/>
      <c r="M86" s="1203"/>
      <c r="N86" s="1203"/>
      <c r="O86" s="1203"/>
      <c r="P86" s="1203"/>
      <c r="Q86" s="1204"/>
      <c r="R86" s="1113"/>
    </row>
  </sheetData>
  <sheetProtection formatColumns="0" formatRows="0" autoFilter="0"/>
  <mergeCells count="7">
    <mergeCell ref="R14:R15"/>
    <mergeCell ref="L85:Q85"/>
    <mergeCell ref="L86:Q86"/>
    <mergeCell ref="L14:L15"/>
    <mergeCell ref="M14:M15"/>
    <mergeCell ref="N14:N15"/>
    <mergeCell ref="O14:O15"/>
  </mergeCells>
  <dataValidations count="1">
    <dataValidation type="decimal" allowBlank="1" showErrorMessage="1" errorTitle="Ошибка" error="Допускается ввод только действительных чисел!" sqref="P34:Q43 P23:Q32 P20:Q20 P18:Q18 P46:Q49 P68:Q77 P80:Q83 P54:Q54 P52:Q52 P57:Q66">
      <formula1>-9.99999999999999E+23</formula1>
      <formula2>9.99999999999999E+23</formula2>
    </dataValidation>
  </dataValidations>
  <pageMargins left="0.35433070866141736" right="0.35433070866141736" top="0.39370078740157483" bottom="0.47222222222222221" header="0.31496062992125984" footer="0.31496062992125984"/>
  <pageSetup paperSize="9" fitToWidth="0" fitToHeight="0" orientation="landscape" r:id="rId1"/>
  <headerFooter>
    <oddFooter>&amp;C&amp;A
&amp;P из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002060"/>
    <outlinePr summaryBelow="0" summaryRight="0"/>
  </sheetPr>
  <dimension ref="A1:BA264"/>
  <sheetViews>
    <sheetView showGridLines="0" view="pageBreakPreview" topLeftCell="A11" zoomScale="90" zoomScaleNormal="100" zoomScaleSheetLayoutView="90" workbookViewId="0">
      <pane xSplit="14" ySplit="5" topLeftCell="AE155" activePane="bottomRight" state="frozen"/>
      <selection activeCell="K11" sqref="K11"/>
      <selection pane="topRight" activeCell="O11" sqref="O11"/>
      <selection pane="bottomLeft" activeCell="K16" sqref="K16"/>
      <selection pane="bottomRight" activeCell="AE257" sqref="AE257"/>
    </sheetView>
  </sheetViews>
  <sheetFormatPr defaultColWidth="9.140625" defaultRowHeight="10.5"/>
  <cols>
    <col min="1" max="10" width="2.7109375" style="108" hidden="1" customWidth="1"/>
    <col min="11" max="11" width="3.7109375" style="108" hidden="1" customWidth="1"/>
    <col min="12" max="12" width="8.7109375" style="106" customWidth="1"/>
    <col min="13" max="13" width="70.7109375" style="107" customWidth="1"/>
    <col min="14" max="14" width="12.7109375" style="106" customWidth="1"/>
    <col min="15" max="17" width="13.28515625" style="108" customWidth="1"/>
    <col min="18" max="18" width="19.7109375" style="108" customWidth="1"/>
    <col min="19" max="24" width="13.28515625" style="108" customWidth="1"/>
    <col min="25" max="29" width="13.28515625" style="108" hidden="1" customWidth="1"/>
    <col min="30" max="34" width="13.28515625" style="108" customWidth="1"/>
    <col min="35" max="39" width="13.28515625" style="108" hidden="1" customWidth="1"/>
    <col min="40" max="44" width="13.28515625" style="108" customWidth="1"/>
    <col min="45" max="49" width="13.28515625" style="108" hidden="1" customWidth="1"/>
    <col min="50" max="50" width="52.5703125" style="108" customWidth="1"/>
    <col min="51" max="51" width="27.7109375" style="108" customWidth="1"/>
    <col min="52" max="52" width="31.85546875" style="108" customWidth="1"/>
    <col min="53" max="53" width="17.85546875" style="108" customWidth="1"/>
    <col min="54" max="16384" width="9.140625" style="108"/>
  </cols>
  <sheetData>
    <row r="1" spans="1:53" ht="11.25" hidden="1">
      <c r="A1" s="1079"/>
      <c r="B1" s="1079"/>
      <c r="C1" s="1079"/>
      <c r="D1" s="1079"/>
      <c r="E1" s="1079"/>
      <c r="F1" s="1079"/>
      <c r="G1" s="1079"/>
      <c r="H1" s="1079"/>
      <c r="I1" s="1079"/>
      <c r="J1" s="1079"/>
      <c r="K1" s="1079"/>
      <c r="L1" s="1205"/>
      <c r="M1" s="1206"/>
      <c r="N1" s="1205"/>
      <c r="O1" s="1079">
        <v>2022</v>
      </c>
      <c r="P1" s="1079">
        <v>2022</v>
      </c>
      <c r="Q1" s="1079">
        <v>2022</v>
      </c>
      <c r="R1" s="1079">
        <v>2022</v>
      </c>
      <c r="S1" s="901">
        <v>2023</v>
      </c>
      <c r="T1" s="901">
        <v>2024</v>
      </c>
      <c r="U1" s="901">
        <v>2025</v>
      </c>
      <c r="V1" s="901">
        <v>2026</v>
      </c>
      <c r="W1" s="901">
        <v>2027</v>
      </c>
      <c r="X1" s="901">
        <v>2028</v>
      </c>
      <c r="Y1" s="901">
        <v>2029</v>
      </c>
      <c r="Z1" s="901">
        <v>2030</v>
      </c>
      <c r="AA1" s="901">
        <v>2031</v>
      </c>
      <c r="AB1" s="901">
        <v>2032</v>
      </c>
      <c r="AC1" s="901">
        <v>2033</v>
      </c>
      <c r="AD1" s="901">
        <v>2024</v>
      </c>
      <c r="AE1" s="901">
        <v>2025</v>
      </c>
      <c r="AF1" s="901">
        <v>2026</v>
      </c>
      <c r="AG1" s="901">
        <v>2027</v>
      </c>
      <c r="AH1" s="901">
        <v>2028</v>
      </c>
      <c r="AI1" s="901">
        <v>2029</v>
      </c>
      <c r="AJ1" s="901">
        <v>2030</v>
      </c>
      <c r="AK1" s="901">
        <v>2031</v>
      </c>
      <c r="AL1" s="901">
        <v>2032</v>
      </c>
      <c r="AM1" s="901">
        <v>2033</v>
      </c>
      <c r="AN1" s="901">
        <v>2024</v>
      </c>
      <c r="AO1" s="901">
        <v>2025</v>
      </c>
      <c r="AP1" s="901">
        <v>2026</v>
      </c>
      <c r="AQ1" s="901">
        <v>2027</v>
      </c>
      <c r="AR1" s="901">
        <v>2028</v>
      </c>
      <c r="AS1" s="901">
        <v>2029</v>
      </c>
      <c r="AT1" s="901">
        <v>2030</v>
      </c>
      <c r="AU1" s="901">
        <v>2031</v>
      </c>
      <c r="AV1" s="901">
        <v>2032</v>
      </c>
      <c r="AW1" s="901">
        <v>2033</v>
      </c>
      <c r="AX1" s="1079"/>
      <c r="AY1" s="1079"/>
      <c r="AZ1" s="1079"/>
      <c r="BA1" s="1079"/>
    </row>
    <row r="2" spans="1:53" ht="11.25" hidden="1">
      <c r="A2" s="1079"/>
      <c r="B2" s="1079"/>
      <c r="C2" s="1079"/>
      <c r="D2" s="1079"/>
      <c r="E2" s="1079"/>
      <c r="F2" s="1079"/>
      <c r="G2" s="1079"/>
      <c r="H2" s="1079"/>
      <c r="I2" s="1079"/>
      <c r="J2" s="1079"/>
      <c r="K2" s="1079"/>
      <c r="L2" s="1205"/>
      <c r="M2" s="1206"/>
      <c r="N2" s="1205"/>
      <c r="O2" s="901" t="s">
        <v>285</v>
      </c>
      <c r="P2" s="901" t="s">
        <v>323</v>
      </c>
      <c r="Q2" s="901" t="s">
        <v>303</v>
      </c>
      <c r="R2" s="901" t="s">
        <v>1193</v>
      </c>
      <c r="S2" s="901" t="s">
        <v>285</v>
      </c>
      <c r="T2" s="901" t="s">
        <v>286</v>
      </c>
      <c r="U2" s="901" t="s">
        <v>286</v>
      </c>
      <c r="V2" s="901" t="s">
        <v>286</v>
      </c>
      <c r="W2" s="901" t="s">
        <v>286</v>
      </c>
      <c r="X2" s="901" t="s">
        <v>286</v>
      </c>
      <c r="Y2" s="901" t="s">
        <v>286</v>
      </c>
      <c r="Z2" s="901" t="s">
        <v>286</v>
      </c>
      <c r="AA2" s="901" t="s">
        <v>286</v>
      </c>
      <c r="AB2" s="901" t="s">
        <v>286</v>
      </c>
      <c r="AC2" s="901" t="s">
        <v>286</v>
      </c>
      <c r="AD2" s="901" t="s">
        <v>285</v>
      </c>
      <c r="AE2" s="901" t="s">
        <v>285</v>
      </c>
      <c r="AF2" s="901" t="s">
        <v>285</v>
      </c>
      <c r="AG2" s="901" t="s">
        <v>285</v>
      </c>
      <c r="AH2" s="901" t="s">
        <v>285</v>
      </c>
      <c r="AI2" s="901" t="s">
        <v>285</v>
      </c>
      <c r="AJ2" s="901" t="s">
        <v>285</v>
      </c>
      <c r="AK2" s="901" t="s">
        <v>285</v>
      </c>
      <c r="AL2" s="901" t="s">
        <v>285</v>
      </c>
      <c r="AM2" s="901" t="s">
        <v>285</v>
      </c>
      <c r="AN2" s="901"/>
      <c r="AO2" s="901"/>
      <c r="AP2" s="901"/>
      <c r="AQ2" s="901"/>
      <c r="AR2" s="901"/>
      <c r="AS2" s="901"/>
      <c r="AT2" s="901"/>
      <c r="AU2" s="901"/>
      <c r="AV2" s="901"/>
      <c r="AW2" s="901"/>
      <c r="AX2" s="1079"/>
      <c r="AY2" s="1079"/>
      <c r="AZ2" s="1079"/>
      <c r="BA2" s="1079"/>
    </row>
    <row r="3" spans="1:53" ht="11.25" hidden="1">
      <c r="A3" s="1079"/>
      <c r="B3" s="1079"/>
      <c r="C3" s="1079"/>
      <c r="D3" s="1079"/>
      <c r="E3" s="1079"/>
      <c r="F3" s="1079"/>
      <c r="G3" s="1079"/>
      <c r="H3" s="1079"/>
      <c r="I3" s="1079"/>
      <c r="J3" s="1079"/>
      <c r="K3" s="1079"/>
      <c r="L3" s="1205"/>
      <c r="M3" s="1206"/>
      <c r="N3" s="1205"/>
      <c r="O3" s="901" t="s">
        <v>4298</v>
      </c>
      <c r="P3" s="901" t="s">
        <v>4299</v>
      </c>
      <c r="Q3" s="901" t="s">
        <v>4300</v>
      </c>
      <c r="R3" s="901" t="s">
        <v>4371</v>
      </c>
      <c r="S3" s="901" t="s">
        <v>4302</v>
      </c>
      <c r="T3" s="901" t="s">
        <v>4303</v>
      </c>
      <c r="U3" s="901" t="s">
        <v>4308</v>
      </c>
      <c r="V3" s="901" t="s">
        <v>4310</v>
      </c>
      <c r="W3" s="901" t="s">
        <v>4312</v>
      </c>
      <c r="X3" s="901" t="s">
        <v>4314</v>
      </c>
      <c r="Y3" s="901" t="s">
        <v>4316</v>
      </c>
      <c r="Z3" s="901" t="s">
        <v>4318</v>
      </c>
      <c r="AA3" s="901" t="s">
        <v>4320</v>
      </c>
      <c r="AB3" s="901" t="s">
        <v>4322</v>
      </c>
      <c r="AC3" s="901" t="s">
        <v>4324</v>
      </c>
      <c r="AD3" s="901" t="s">
        <v>4304</v>
      </c>
      <c r="AE3" s="901" t="s">
        <v>4309</v>
      </c>
      <c r="AF3" s="901" t="s">
        <v>4311</v>
      </c>
      <c r="AG3" s="901" t="s">
        <v>4313</v>
      </c>
      <c r="AH3" s="901" t="s">
        <v>4315</v>
      </c>
      <c r="AI3" s="901" t="s">
        <v>4317</v>
      </c>
      <c r="AJ3" s="901" t="s">
        <v>4319</v>
      </c>
      <c r="AK3" s="901" t="s">
        <v>4321</v>
      </c>
      <c r="AL3" s="901" t="s">
        <v>4323</v>
      </c>
      <c r="AM3" s="901" t="s">
        <v>4325</v>
      </c>
      <c r="AN3" s="901"/>
      <c r="AO3" s="901"/>
      <c r="AP3" s="901"/>
      <c r="AQ3" s="901"/>
      <c r="AR3" s="901"/>
      <c r="AS3" s="901"/>
      <c r="AT3" s="901"/>
      <c r="AU3" s="901"/>
      <c r="AV3" s="901"/>
      <c r="AW3" s="901"/>
      <c r="AX3" s="1079"/>
      <c r="AY3" s="1079"/>
      <c r="AZ3" s="1079"/>
      <c r="BA3" s="1079"/>
    </row>
    <row r="4" spans="1:53" ht="11.25" hidden="1">
      <c r="A4" s="1079"/>
      <c r="B4" s="1079"/>
      <c r="C4" s="1079"/>
      <c r="D4" s="1079"/>
      <c r="E4" s="1079"/>
      <c r="F4" s="1079"/>
      <c r="G4" s="1079"/>
      <c r="H4" s="1079"/>
      <c r="I4" s="1079"/>
      <c r="J4" s="1079"/>
      <c r="K4" s="1079"/>
      <c r="L4" s="1205"/>
      <c r="M4" s="1206"/>
      <c r="N4" s="1205"/>
      <c r="O4" s="1079"/>
      <c r="P4" s="1079"/>
      <c r="Q4" s="1079"/>
      <c r="R4" s="1079"/>
      <c r="S4" s="1079"/>
      <c r="T4" s="901"/>
      <c r="U4" s="901"/>
      <c r="V4" s="901"/>
      <c r="W4" s="901"/>
      <c r="X4" s="901"/>
      <c r="Y4" s="901"/>
      <c r="Z4" s="901"/>
      <c r="AA4" s="901"/>
      <c r="AB4" s="901"/>
      <c r="AC4" s="901"/>
      <c r="AD4" s="901"/>
      <c r="AE4" s="901"/>
      <c r="AF4" s="901"/>
      <c r="AG4" s="901"/>
      <c r="AH4" s="901"/>
      <c r="AI4" s="901"/>
      <c r="AJ4" s="901"/>
      <c r="AK4" s="901"/>
      <c r="AL4" s="901"/>
      <c r="AM4" s="901"/>
      <c r="AN4" s="901"/>
      <c r="AO4" s="901"/>
      <c r="AP4" s="901"/>
      <c r="AQ4" s="901"/>
      <c r="AR4" s="901"/>
      <c r="AS4" s="901"/>
      <c r="AT4" s="901"/>
      <c r="AU4" s="901"/>
      <c r="AV4" s="901"/>
      <c r="AW4" s="901"/>
      <c r="AX4" s="1079"/>
      <c r="AY4" s="1079"/>
      <c r="AZ4" s="1079"/>
      <c r="BA4" s="1079"/>
    </row>
    <row r="5" spans="1:53" ht="11.25" hidden="1">
      <c r="A5" s="1079"/>
      <c r="B5" s="1079"/>
      <c r="C5" s="1079"/>
      <c r="D5" s="1079"/>
      <c r="E5" s="1079"/>
      <c r="F5" s="1079"/>
      <c r="G5" s="1079"/>
      <c r="H5" s="1079"/>
      <c r="I5" s="1079"/>
      <c r="J5" s="1079"/>
      <c r="K5" s="1079"/>
      <c r="L5" s="1205"/>
      <c r="M5" s="1206"/>
      <c r="N5" s="1205"/>
      <c r="O5" s="1079"/>
      <c r="P5" s="1079"/>
      <c r="Q5" s="1079"/>
      <c r="R5" s="1079"/>
      <c r="S5" s="1079"/>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1079"/>
      <c r="AY5" s="1079"/>
      <c r="AZ5" s="1079"/>
      <c r="BA5" s="1079"/>
    </row>
    <row r="6" spans="1:53" ht="11.25" hidden="1">
      <c r="A6" s="1079"/>
      <c r="B6" s="1079"/>
      <c r="C6" s="1079"/>
      <c r="D6" s="1079"/>
      <c r="E6" s="1079"/>
      <c r="F6" s="1079"/>
      <c r="G6" s="1079"/>
      <c r="H6" s="1079"/>
      <c r="I6" s="1079"/>
      <c r="J6" s="1079"/>
      <c r="K6" s="1079"/>
      <c r="L6" s="1205"/>
      <c r="M6" s="1206"/>
      <c r="N6" s="1205"/>
      <c r="O6" s="1079"/>
      <c r="P6" s="1079"/>
      <c r="Q6" s="1079"/>
      <c r="R6" s="1079"/>
      <c r="S6" s="1079"/>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1079"/>
      <c r="AY6" s="1079"/>
      <c r="AZ6" s="1079"/>
      <c r="BA6" s="1079"/>
    </row>
    <row r="7" spans="1:53" ht="11.25" hidden="1">
      <c r="A7" s="1079"/>
      <c r="B7" s="1079"/>
      <c r="C7" s="1079"/>
      <c r="D7" s="1079"/>
      <c r="E7" s="1079"/>
      <c r="F7" s="1079"/>
      <c r="G7" s="1079"/>
      <c r="H7" s="1079"/>
      <c r="I7" s="1079"/>
      <c r="J7" s="1079"/>
      <c r="K7" s="1079"/>
      <c r="L7" s="1205"/>
      <c r="M7" s="1206"/>
      <c r="N7" s="1205"/>
      <c r="O7" s="1079"/>
      <c r="P7" s="1079"/>
      <c r="Q7" s="1079"/>
      <c r="R7" s="1079"/>
      <c r="S7" s="1079"/>
      <c r="T7" s="853" t="b">
        <v>1</v>
      </c>
      <c r="U7" s="853" t="b">
        <v>1</v>
      </c>
      <c r="V7" s="853" t="b">
        <v>1</v>
      </c>
      <c r="W7" s="853" t="b">
        <v>1</v>
      </c>
      <c r="X7" s="853" t="b">
        <v>1</v>
      </c>
      <c r="Y7" s="853" t="b">
        <v>0</v>
      </c>
      <c r="Z7" s="853" t="b">
        <v>0</v>
      </c>
      <c r="AA7" s="853" t="b">
        <v>0</v>
      </c>
      <c r="AB7" s="853" t="b">
        <v>0</v>
      </c>
      <c r="AC7" s="853" t="b">
        <v>0</v>
      </c>
      <c r="AD7" s="853" t="b">
        <v>1</v>
      </c>
      <c r="AE7" s="853" t="b">
        <v>1</v>
      </c>
      <c r="AF7" s="853" t="b">
        <v>1</v>
      </c>
      <c r="AG7" s="853" t="b">
        <v>1</v>
      </c>
      <c r="AH7" s="853" t="b">
        <v>1</v>
      </c>
      <c r="AI7" s="853" t="b">
        <v>0</v>
      </c>
      <c r="AJ7" s="853" t="b">
        <v>0</v>
      </c>
      <c r="AK7" s="853" t="b">
        <v>0</v>
      </c>
      <c r="AL7" s="853" t="b">
        <v>0</v>
      </c>
      <c r="AM7" s="853" t="b">
        <v>0</v>
      </c>
      <c r="AN7" s="853" t="b">
        <v>1</v>
      </c>
      <c r="AO7" s="853" t="b">
        <v>1</v>
      </c>
      <c r="AP7" s="853" t="b">
        <v>1</v>
      </c>
      <c r="AQ7" s="853" t="b">
        <v>1</v>
      </c>
      <c r="AR7" s="853" t="b">
        <v>1</v>
      </c>
      <c r="AS7" s="853" t="b">
        <v>0</v>
      </c>
      <c r="AT7" s="853" t="b">
        <v>0</v>
      </c>
      <c r="AU7" s="853" t="b">
        <v>0</v>
      </c>
      <c r="AV7" s="853" t="b">
        <v>0</v>
      </c>
      <c r="AW7" s="853" t="b">
        <v>0</v>
      </c>
      <c r="AX7" s="1079"/>
      <c r="AY7" s="1079"/>
      <c r="AZ7" s="1079"/>
      <c r="BA7" s="1079"/>
    </row>
    <row r="8" spans="1:53" hidden="1">
      <c r="A8" s="1079"/>
      <c r="B8" s="1079"/>
      <c r="C8" s="1079"/>
      <c r="D8" s="1079"/>
      <c r="E8" s="1079"/>
      <c r="F8" s="1079"/>
      <c r="G8" s="1079"/>
      <c r="H8" s="1079"/>
      <c r="I8" s="1079"/>
      <c r="J8" s="1079"/>
      <c r="K8" s="1079"/>
      <c r="L8" s="1205"/>
      <c r="M8" s="1206"/>
      <c r="N8" s="1205"/>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row>
    <row r="9" spans="1:53" hidden="1">
      <c r="A9" s="1079"/>
      <c r="B9" s="1079"/>
      <c r="C9" s="1079"/>
      <c r="D9" s="1079"/>
      <c r="E9" s="1079"/>
      <c r="F9" s="1079"/>
      <c r="G9" s="1079"/>
      <c r="H9" s="1079"/>
      <c r="I9" s="1079"/>
      <c r="J9" s="1079"/>
      <c r="K9" s="1079"/>
      <c r="L9" s="1205"/>
      <c r="M9" s="1206"/>
      <c r="N9" s="1205"/>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row>
    <row r="10" spans="1:53" hidden="1">
      <c r="A10" s="1079"/>
      <c r="B10" s="1079"/>
      <c r="C10" s="1079"/>
      <c r="D10" s="1079"/>
      <c r="E10" s="1079"/>
      <c r="F10" s="1079"/>
      <c r="G10" s="1079"/>
      <c r="H10" s="1079"/>
      <c r="I10" s="1079"/>
      <c r="J10" s="1079"/>
      <c r="K10" s="1079"/>
      <c r="L10" s="1205"/>
      <c r="M10" s="1206"/>
      <c r="N10" s="1205"/>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79"/>
      <c r="AL10" s="1079"/>
      <c r="AM10" s="1079"/>
      <c r="AN10" s="1079"/>
      <c r="AO10" s="1079"/>
      <c r="AP10" s="1079"/>
      <c r="AQ10" s="1079"/>
      <c r="AR10" s="1079"/>
      <c r="AS10" s="1079"/>
      <c r="AT10" s="1079"/>
      <c r="AU10" s="1079"/>
      <c r="AV10" s="1079"/>
      <c r="AW10" s="1079"/>
      <c r="AX10" s="1079"/>
      <c r="AY10" s="1079"/>
      <c r="AZ10" s="1079"/>
      <c r="BA10" s="1079"/>
    </row>
    <row r="11" spans="1:53" ht="15" hidden="1" customHeight="1">
      <c r="A11" s="1079"/>
      <c r="B11" s="1079"/>
      <c r="C11" s="1079"/>
      <c r="D11" s="1079"/>
      <c r="E11" s="1079"/>
      <c r="F11" s="1079"/>
      <c r="G11" s="1079"/>
      <c r="H11" s="1079"/>
      <c r="I11" s="1079"/>
      <c r="J11" s="1079"/>
      <c r="K11" s="1079"/>
      <c r="L11" s="1079"/>
      <c r="M11" s="1115"/>
      <c r="N11" s="1079"/>
      <c r="O11" s="1079"/>
      <c r="P11" s="1079"/>
      <c r="Q11" s="1079"/>
      <c r="R11" s="1079"/>
      <c r="S11" s="1079"/>
      <c r="T11" s="1079"/>
      <c r="U11" s="1079"/>
      <c r="V11" s="1079"/>
      <c r="W11" s="1079"/>
      <c r="X11" s="1079"/>
      <c r="Y11" s="1079"/>
      <c r="Z11" s="1079"/>
      <c r="AA11" s="1079"/>
      <c r="AB11" s="1079"/>
      <c r="AC11" s="1079"/>
      <c r="AD11" s="1079"/>
      <c r="AE11" s="1079"/>
      <c r="AF11" s="1079"/>
      <c r="AG11" s="1079"/>
      <c r="AH11" s="1079"/>
      <c r="AI11" s="1079"/>
      <c r="AJ11" s="1079"/>
      <c r="AK11" s="1079"/>
      <c r="AL11" s="1079"/>
      <c r="AM11" s="1079"/>
      <c r="AN11" s="1079"/>
      <c r="AO11" s="1079"/>
      <c r="AP11" s="1079"/>
      <c r="AQ11" s="1079"/>
      <c r="AR11" s="1079"/>
      <c r="AS11" s="1079"/>
      <c r="AT11" s="1079"/>
      <c r="AU11" s="1079"/>
      <c r="AV11" s="1079"/>
      <c r="AW11" s="1079"/>
      <c r="AX11" s="1079"/>
      <c r="AY11" s="1079"/>
      <c r="AZ11" s="1079"/>
      <c r="BA11" s="1079"/>
    </row>
    <row r="12" spans="1:53" s="109" customFormat="1" ht="20.100000000000001" customHeight="1">
      <c r="A12" s="1207"/>
      <c r="B12" s="1207"/>
      <c r="C12" s="1207"/>
      <c r="D12" s="1207"/>
      <c r="E12" s="1207"/>
      <c r="F12" s="1207"/>
      <c r="G12" s="1207"/>
      <c r="H12" s="1207"/>
      <c r="I12" s="1207"/>
      <c r="J12" s="1207"/>
      <c r="K12" s="1207"/>
      <c r="L12" s="479" t="s">
        <v>1382</v>
      </c>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1207"/>
    </row>
    <row r="13" spans="1:53" s="109" customFormat="1">
      <c r="A13" s="1207"/>
      <c r="B13" s="1207"/>
      <c r="C13" s="1207"/>
      <c r="D13" s="1207"/>
      <c r="E13" s="1207"/>
      <c r="F13" s="1207"/>
      <c r="G13" s="1207"/>
      <c r="H13" s="1207"/>
      <c r="I13" s="1207"/>
      <c r="J13" s="1207"/>
      <c r="K13" s="1207"/>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7"/>
    </row>
    <row r="14" spans="1:53" s="107" customFormat="1" ht="24.75" customHeight="1">
      <c r="A14" s="1206"/>
      <c r="B14" s="1206"/>
      <c r="C14" s="1206"/>
      <c r="D14" s="1206"/>
      <c r="E14" s="1206"/>
      <c r="F14" s="1206"/>
      <c r="G14" s="1206"/>
      <c r="H14" s="1206"/>
      <c r="I14" s="1206"/>
      <c r="J14" s="1206"/>
      <c r="K14" s="1206"/>
      <c r="L14" s="1209" t="s">
        <v>16</v>
      </c>
      <c r="M14" s="1209" t="s">
        <v>121</v>
      </c>
      <c r="N14" s="1209" t="s">
        <v>143</v>
      </c>
      <c r="O14" s="1210" t="s">
        <v>4295</v>
      </c>
      <c r="P14" s="1210" t="s">
        <v>4295</v>
      </c>
      <c r="Q14" s="1210" t="s">
        <v>4295</v>
      </c>
      <c r="R14" s="1210" t="s">
        <v>4295</v>
      </c>
      <c r="S14" s="870" t="s">
        <v>4296</v>
      </c>
      <c r="T14" s="908" t="s">
        <v>4297</v>
      </c>
      <c r="U14" s="908" t="s">
        <v>4326</v>
      </c>
      <c r="V14" s="908" t="s">
        <v>4327</v>
      </c>
      <c r="W14" s="908" t="s">
        <v>4328</v>
      </c>
      <c r="X14" s="908" t="s">
        <v>4329</v>
      </c>
      <c r="Y14" s="908" t="s">
        <v>4330</v>
      </c>
      <c r="Z14" s="908" t="s">
        <v>4331</v>
      </c>
      <c r="AA14" s="908" t="s">
        <v>4332</v>
      </c>
      <c r="AB14" s="908" t="s">
        <v>4333</v>
      </c>
      <c r="AC14" s="908" t="s">
        <v>4334</v>
      </c>
      <c r="AD14" s="908" t="s">
        <v>4297</v>
      </c>
      <c r="AE14" s="908" t="s">
        <v>4326</v>
      </c>
      <c r="AF14" s="908" t="s">
        <v>4327</v>
      </c>
      <c r="AG14" s="908" t="s">
        <v>4328</v>
      </c>
      <c r="AH14" s="908" t="s">
        <v>4329</v>
      </c>
      <c r="AI14" s="908" t="s">
        <v>4330</v>
      </c>
      <c r="AJ14" s="908" t="s">
        <v>4331</v>
      </c>
      <c r="AK14" s="908" t="s">
        <v>4332</v>
      </c>
      <c r="AL14" s="908" t="s">
        <v>4333</v>
      </c>
      <c r="AM14" s="908" t="s">
        <v>4334</v>
      </c>
      <c r="AN14" s="908" t="s">
        <v>4297</v>
      </c>
      <c r="AO14" s="908" t="s">
        <v>4326</v>
      </c>
      <c r="AP14" s="908" t="s">
        <v>4327</v>
      </c>
      <c r="AQ14" s="908" t="s">
        <v>4328</v>
      </c>
      <c r="AR14" s="908" t="s">
        <v>4329</v>
      </c>
      <c r="AS14" s="908" t="s">
        <v>4330</v>
      </c>
      <c r="AT14" s="908" t="s">
        <v>4331</v>
      </c>
      <c r="AU14" s="908" t="s">
        <v>4332</v>
      </c>
      <c r="AV14" s="908" t="s">
        <v>4333</v>
      </c>
      <c r="AW14" s="908" t="s">
        <v>4334</v>
      </c>
      <c r="AX14" s="1211" t="s">
        <v>1118</v>
      </c>
      <c r="AY14" s="1211" t="s">
        <v>322</v>
      </c>
      <c r="AZ14" s="1211" t="s">
        <v>1125</v>
      </c>
      <c r="BA14" s="1212"/>
    </row>
    <row r="15" spans="1:53" s="107" customFormat="1" ht="45.75" customHeight="1">
      <c r="A15" s="1206"/>
      <c r="B15" s="1206"/>
      <c r="C15" s="1206"/>
      <c r="D15" s="1206"/>
      <c r="E15" s="1206"/>
      <c r="F15" s="1206"/>
      <c r="G15" s="1206"/>
      <c r="H15" s="1206"/>
      <c r="I15" s="1206"/>
      <c r="J15" s="1206"/>
      <c r="K15" s="1206"/>
      <c r="L15" s="1209"/>
      <c r="M15" s="1209"/>
      <c r="N15" s="1209"/>
      <c r="O15" s="870" t="s">
        <v>285</v>
      </c>
      <c r="P15" s="870" t="s">
        <v>323</v>
      </c>
      <c r="Q15" s="870" t="s">
        <v>303</v>
      </c>
      <c r="R15" s="1210" t="s">
        <v>1193</v>
      </c>
      <c r="S15" s="870" t="s">
        <v>285</v>
      </c>
      <c r="T15" s="911" t="s">
        <v>286</v>
      </c>
      <c r="U15" s="911" t="s">
        <v>286</v>
      </c>
      <c r="V15" s="911" t="s">
        <v>286</v>
      </c>
      <c r="W15" s="911" t="s">
        <v>286</v>
      </c>
      <c r="X15" s="911" t="s">
        <v>286</v>
      </c>
      <c r="Y15" s="911" t="s">
        <v>286</v>
      </c>
      <c r="Z15" s="911" t="s">
        <v>286</v>
      </c>
      <c r="AA15" s="911" t="s">
        <v>286</v>
      </c>
      <c r="AB15" s="911" t="s">
        <v>286</v>
      </c>
      <c r="AC15" s="911" t="s">
        <v>286</v>
      </c>
      <c r="AD15" s="911" t="s">
        <v>285</v>
      </c>
      <c r="AE15" s="911" t="s">
        <v>285</v>
      </c>
      <c r="AF15" s="911" t="s">
        <v>285</v>
      </c>
      <c r="AG15" s="911" t="s">
        <v>285</v>
      </c>
      <c r="AH15" s="911" t="s">
        <v>285</v>
      </c>
      <c r="AI15" s="911" t="s">
        <v>285</v>
      </c>
      <c r="AJ15" s="911" t="s">
        <v>285</v>
      </c>
      <c r="AK15" s="911" t="s">
        <v>285</v>
      </c>
      <c r="AL15" s="911" t="s">
        <v>285</v>
      </c>
      <c r="AM15" s="911" t="s">
        <v>285</v>
      </c>
      <c r="AN15" s="1211" t="s">
        <v>1402</v>
      </c>
      <c r="AO15" s="1211"/>
      <c r="AP15" s="1211"/>
      <c r="AQ15" s="1211"/>
      <c r="AR15" s="1211"/>
      <c r="AS15" s="1211"/>
      <c r="AT15" s="1211"/>
      <c r="AU15" s="1211"/>
      <c r="AV15" s="1211"/>
      <c r="AW15" s="1211"/>
      <c r="AX15" s="1211"/>
      <c r="AY15" s="1211"/>
      <c r="AZ15" s="1211"/>
      <c r="BA15" s="1212"/>
    </row>
    <row r="16" spans="1:53" s="82" customFormat="1" ht="11.25">
      <c r="A16" s="912" t="s">
        <v>18</v>
      </c>
      <c r="B16" s="1213" t="s">
        <v>1023</v>
      </c>
      <c r="C16" s="894"/>
      <c r="D16" s="894"/>
      <c r="E16" s="894"/>
      <c r="F16" s="894"/>
      <c r="G16" s="894"/>
      <c r="H16" s="894"/>
      <c r="I16" s="894"/>
      <c r="J16" s="894"/>
      <c r="K16" s="894"/>
      <c r="L16" s="1161" t="s">
        <v>4290</v>
      </c>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894"/>
    </row>
    <row r="17" spans="1:53" s="111" customFormat="1" ht="11.25">
      <c r="A17" s="963">
        <v>1</v>
      </c>
      <c r="B17" s="1214"/>
      <c r="C17" s="1214"/>
      <c r="D17" s="1214"/>
      <c r="E17" s="1214"/>
      <c r="F17" s="1214"/>
      <c r="G17" s="1214"/>
      <c r="H17" s="1214"/>
      <c r="I17" s="1214"/>
      <c r="J17" s="1214"/>
      <c r="K17" s="1214"/>
      <c r="L17" s="1215" t="s">
        <v>18</v>
      </c>
      <c r="M17" s="1216" t="s">
        <v>531</v>
      </c>
      <c r="N17" s="1217" t="s">
        <v>369</v>
      </c>
      <c r="O17" s="1218">
        <v>41450.03</v>
      </c>
      <c r="P17" s="1218">
        <v>46687.7</v>
      </c>
      <c r="Q17" s="1218">
        <v>46687.7</v>
      </c>
      <c r="R17" s="1218">
        <v>0</v>
      </c>
      <c r="S17" s="1218">
        <v>43498.5</v>
      </c>
      <c r="T17" s="1218">
        <v>65494.435422720009</v>
      </c>
      <c r="U17" s="1219">
        <v>68107.40141834486</v>
      </c>
      <c r="V17" s="1219">
        <v>70824.614305331153</v>
      </c>
      <c r="W17" s="1219">
        <v>73650.233117656651</v>
      </c>
      <c r="X17" s="1219">
        <v>76588.582818118695</v>
      </c>
      <c r="Y17" s="1219">
        <v>76588.582818118695</v>
      </c>
      <c r="Z17" s="1219">
        <v>76588.582818118695</v>
      </c>
      <c r="AA17" s="1219">
        <v>76588.582818118695</v>
      </c>
      <c r="AB17" s="1219">
        <v>76588.582818118695</v>
      </c>
      <c r="AC17" s="1219">
        <v>76588.582818118695</v>
      </c>
      <c r="AD17" s="1218">
        <v>62662.209955680002</v>
      </c>
      <c r="AE17" s="1219">
        <v>65287.493371541183</v>
      </c>
      <c r="AF17" s="1219">
        <v>67892.2032070922</v>
      </c>
      <c r="AG17" s="1219">
        <v>70600.83054624236</v>
      </c>
      <c r="AH17" s="1219">
        <v>73417.52128171525</v>
      </c>
      <c r="AI17" s="1219">
        <v>73417.52128171525</v>
      </c>
      <c r="AJ17" s="1219">
        <v>73417.52128171525</v>
      </c>
      <c r="AK17" s="1219">
        <v>73417.52128171525</v>
      </c>
      <c r="AL17" s="1219">
        <v>73417.52128171525</v>
      </c>
      <c r="AM17" s="1219">
        <v>73417.52128171525</v>
      </c>
      <c r="AN17" s="1218">
        <v>44.056024818510984</v>
      </c>
      <c r="AO17" s="1218">
        <v>4.189580000000003</v>
      </c>
      <c r="AP17" s="1218">
        <v>3.9896000000000154</v>
      </c>
      <c r="AQ17" s="1218">
        <v>3.989600000000014</v>
      </c>
      <c r="AR17" s="1218">
        <v>3.9896000000000069</v>
      </c>
      <c r="AS17" s="1218">
        <v>0</v>
      </c>
      <c r="AT17" s="1218">
        <v>0</v>
      </c>
      <c r="AU17" s="1218">
        <v>0</v>
      </c>
      <c r="AV17" s="1218">
        <v>0</v>
      </c>
      <c r="AW17" s="1218">
        <v>0</v>
      </c>
      <c r="AX17" s="919" t="s">
        <v>4222</v>
      </c>
      <c r="AY17" s="919"/>
      <c r="AZ17" s="919"/>
      <c r="BA17" s="1220"/>
    </row>
    <row r="18" spans="1:53" ht="11.25">
      <c r="A18" s="963">
        <v>1</v>
      </c>
      <c r="B18" s="1079"/>
      <c r="C18" s="1079"/>
      <c r="D18" s="1079"/>
      <c r="E18" s="1079"/>
      <c r="F18" s="1079"/>
      <c r="G18" s="1079"/>
      <c r="H18" s="1079"/>
      <c r="I18" s="1079"/>
      <c r="J18" s="1079"/>
      <c r="K18" s="1079"/>
      <c r="L18" s="1221" t="s">
        <v>165</v>
      </c>
      <c r="M18" s="1222" t="s">
        <v>532</v>
      </c>
      <c r="N18" s="1223"/>
      <c r="O18" s="1224"/>
      <c r="P18" s="1224"/>
      <c r="Q18" s="1224"/>
      <c r="R18" s="1225">
        <v>0</v>
      </c>
      <c r="S18" s="1224"/>
      <c r="T18" s="1224"/>
      <c r="U18" s="1224">
        <v>1.0398960000000002</v>
      </c>
      <c r="V18" s="1224">
        <v>1.0398960000000002</v>
      </c>
      <c r="W18" s="1224">
        <v>1.0398960000000002</v>
      </c>
      <c r="X18" s="1224">
        <v>1.0398960000000002</v>
      </c>
      <c r="Y18" s="1224">
        <v>1</v>
      </c>
      <c r="Z18" s="1224">
        <v>1</v>
      </c>
      <c r="AA18" s="1224">
        <v>1</v>
      </c>
      <c r="AB18" s="1224">
        <v>1</v>
      </c>
      <c r="AC18" s="1224">
        <v>1</v>
      </c>
      <c r="AD18" s="1224"/>
      <c r="AE18" s="1224">
        <v>1.0418958</v>
      </c>
      <c r="AF18" s="1224">
        <v>1.0398960000000002</v>
      </c>
      <c r="AG18" s="1224">
        <v>1.0398960000000002</v>
      </c>
      <c r="AH18" s="1224">
        <v>1.0398960000000002</v>
      </c>
      <c r="AI18" s="1224">
        <v>1</v>
      </c>
      <c r="AJ18" s="1224">
        <v>1</v>
      </c>
      <c r="AK18" s="1224">
        <v>1</v>
      </c>
      <c r="AL18" s="1224">
        <v>1</v>
      </c>
      <c r="AM18" s="1224">
        <v>1</v>
      </c>
      <c r="AN18" s="1226">
        <v>0</v>
      </c>
      <c r="AO18" s="439"/>
      <c r="AP18" s="439"/>
      <c r="AQ18" s="439"/>
      <c r="AR18" s="439"/>
      <c r="AS18" s="439"/>
      <c r="AT18" s="439"/>
      <c r="AU18" s="439"/>
      <c r="AV18" s="439"/>
      <c r="AW18" s="439"/>
      <c r="AX18" s="919"/>
      <c r="AY18" s="919"/>
      <c r="AZ18" s="919"/>
      <c r="BA18" s="1079"/>
    </row>
    <row r="19" spans="1:53" s="110" customFormat="1" ht="11.25">
      <c r="A19" s="1227">
        <v>1</v>
      </c>
      <c r="B19" s="1220"/>
      <c r="C19" s="1220"/>
      <c r="D19" s="1220"/>
      <c r="E19" s="1220"/>
      <c r="F19" s="1220"/>
      <c r="G19" s="1220"/>
      <c r="H19" s="1220"/>
      <c r="I19" s="1220"/>
      <c r="J19" s="1220"/>
      <c r="K19" s="1220"/>
      <c r="L19" s="1215" t="s">
        <v>166</v>
      </c>
      <c r="M19" s="1228" t="s">
        <v>533</v>
      </c>
      <c r="N19" s="1217" t="s">
        <v>369</v>
      </c>
      <c r="O19" s="1218">
        <v>28412.03</v>
      </c>
      <c r="P19" s="1218">
        <v>32572.9</v>
      </c>
      <c r="Q19" s="1218">
        <v>32572.9</v>
      </c>
      <c r="R19" s="1218">
        <v>0</v>
      </c>
      <c r="S19" s="1218">
        <v>29816.5</v>
      </c>
      <c r="T19" s="1218">
        <v>46285.027441920007</v>
      </c>
      <c r="U19" s="605"/>
      <c r="V19" s="605"/>
      <c r="W19" s="605"/>
      <c r="X19" s="605"/>
      <c r="Y19" s="605"/>
      <c r="Z19" s="605"/>
      <c r="AA19" s="605"/>
      <c r="AB19" s="605"/>
      <c r="AC19" s="605"/>
      <c r="AD19" s="1218">
        <v>44127.690748480003</v>
      </c>
      <c r="AE19" s="605"/>
      <c r="AF19" s="605"/>
      <c r="AG19" s="605"/>
      <c r="AH19" s="605"/>
      <c r="AI19" s="605"/>
      <c r="AJ19" s="605"/>
      <c r="AK19" s="605"/>
      <c r="AL19" s="605"/>
      <c r="AM19" s="605"/>
      <c r="AN19" s="1218">
        <v>47.99755420146564</v>
      </c>
      <c r="AO19" s="605"/>
      <c r="AP19" s="605"/>
      <c r="AQ19" s="605"/>
      <c r="AR19" s="605"/>
      <c r="AS19" s="605"/>
      <c r="AT19" s="605"/>
      <c r="AU19" s="605"/>
      <c r="AV19" s="605"/>
      <c r="AW19" s="605"/>
      <c r="AX19" s="1229" t="s">
        <v>4222</v>
      </c>
      <c r="AY19" s="1229"/>
      <c r="AZ19" s="1229"/>
      <c r="BA19" s="1220"/>
    </row>
    <row r="20" spans="1:53" ht="11.25">
      <c r="A20" s="963">
        <v>1</v>
      </c>
      <c r="B20" s="1079"/>
      <c r="C20" s="1079"/>
      <c r="D20" s="1079"/>
      <c r="E20" s="1079"/>
      <c r="F20" s="1079"/>
      <c r="G20" s="1079"/>
      <c r="H20" s="1079"/>
      <c r="I20" s="1079"/>
      <c r="J20" s="1079"/>
      <c r="K20" s="1079"/>
      <c r="L20" s="1221" t="s">
        <v>534</v>
      </c>
      <c r="M20" s="1230" t="s">
        <v>535</v>
      </c>
      <c r="N20" s="1123" t="s">
        <v>369</v>
      </c>
      <c r="O20" s="1226">
        <v>507.83</v>
      </c>
      <c r="P20" s="1226">
        <v>532.5</v>
      </c>
      <c r="Q20" s="1226">
        <v>532.5</v>
      </c>
      <c r="R20" s="1226">
        <v>0</v>
      </c>
      <c r="S20" s="1226">
        <v>533.79999999999995</v>
      </c>
      <c r="T20" s="1226">
        <v>718.73</v>
      </c>
      <c r="U20" s="439"/>
      <c r="V20" s="439"/>
      <c r="W20" s="439"/>
      <c r="X20" s="439"/>
      <c r="Y20" s="439"/>
      <c r="Z20" s="439"/>
      <c r="AA20" s="439"/>
      <c r="AB20" s="439"/>
      <c r="AC20" s="439"/>
      <c r="AD20" s="1226">
        <v>603.94871999999998</v>
      </c>
      <c r="AE20" s="439"/>
      <c r="AF20" s="439"/>
      <c r="AG20" s="439"/>
      <c r="AH20" s="439"/>
      <c r="AI20" s="439"/>
      <c r="AJ20" s="439"/>
      <c r="AK20" s="439"/>
      <c r="AL20" s="439"/>
      <c r="AM20" s="439"/>
      <c r="AN20" s="1226">
        <v>13.141386286998882</v>
      </c>
      <c r="AO20" s="439"/>
      <c r="AP20" s="439"/>
      <c r="AQ20" s="439"/>
      <c r="AR20" s="439"/>
      <c r="AS20" s="439"/>
      <c r="AT20" s="439"/>
      <c r="AU20" s="439"/>
      <c r="AV20" s="439"/>
      <c r="AW20" s="439"/>
      <c r="AX20" s="919" t="s">
        <v>4222</v>
      </c>
      <c r="AY20" s="919"/>
      <c r="AZ20" s="919"/>
      <c r="BA20" s="1231"/>
    </row>
    <row r="21" spans="1:53" ht="11.25">
      <c r="A21" s="963">
        <v>1</v>
      </c>
      <c r="B21" s="1079"/>
      <c r="C21" s="1079"/>
      <c r="D21" s="1079"/>
      <c r="E21" s="1079"/>
      <c r="F21" s="1079"/>
      <c r="G21" s="1079"/>
      <c r="H21" s="1079"/>
      <c r="I21" s="1079"/>
      <c r="J21" s="1079"/>
      <c r="K21" s="1079"/>
      <c r="L21" s="1221" t="s">
        <v>536</v>
      </c>
      <c r="M21" s="1232" t="s">
        <v>537</v>
      </c>
      <c r="N21" s="1233" t="s">
        <v>369</v>
      </c>
      <c r="O21" s="964"/>
      <c r="P21" s="964"/>
      <c r="Q21" s="964"/>
      <c r="R21" s="1226">
        <v>0</v>
      </c>
      <c r="S21" s="964"/>
      <c r="T21" s="964"/>
      <c r="U21" s="439"/>
      <c r="V21" s="439"/>
      <c r="W21" s="439"/>
      <c r="X21" s="439"/>
      <c r="Y21" s="439"/>
      <c r="Z21" s="439"/>
      <c r="AA21" s="439"/>
      <c r="AB21" s="439"/>
      <c r="AC21" s="439"/>
      <c r="AD21" s="964"/>
      <c r="AE21" s="439"/>
      <c r="AF21" s="439"/>
      <c r="AG21" s="439"/>
      <c r="AH21" s="439"/>
      <c r="AI21" s="439"/>
      <c r="AJ21" s="439"/>
      <c r="AK21" s="439"/>
      <c r="AL21" s="439"/>
      <c r="AM21" s="439"/>
      <c r="AN21" s="1226">
        <v>0</v>
      </c>
      <c r="AO21" s="439"/>
      <c r="AP21" s="439"/>
      <c r="AQ21" s="439"/>
      <c r="AR21" s="439"/>
      <c r="AS21" s="439"/>
      <c r="AT21" s="439"/>
      <c r="AU21" s="439"/>
      <c r="AV21" s="439"/>
      <c r="AW21" s="439"/>
      <c r="AX21" s="919"/>
      <c r="AY21" s="919"/>
      <c r="AZ21" s="919"/>
      <c r="BA21" s="1079"/>
    </row>
    <row r="22" spans="1:53" ht="46.5" customHeight="1">
      <c r="A22" s="963">
        <v>1</v>
      </c>
      <c r="B22" s="1079"/>
      <c r="C22" s="1079"/>
      <c r="D22" s="1079"/>
      <c r="E22" s="1079"/>
      <c r="F22" s="1079"/>
      <c r="G22" s="1079"/>
      <c r="H22" s="1079"/>
      <c r="I22" s="1079"/>
      <c r="J22" s="1079"/>
      <c r="K22" s="1079"/>
      <c r="L22" s="1221" t="s">
        <v>538</v>
      </c>
      <c r="M22" s="1234" t="s">
        <v>539</v>
      </c>
      <c r="N22" s="1233" t="s">
        <v>369</v>
      </c>
      <c r="O22" s="964">
        <v>507.83</v>
      </c>
      <c r="P22" s="964">
        <v>532.5</v>
      </c>
      <c r="Q22" s="964">
        <v>532.5</v>
      </c>
      <c r="R22" s="1226">
        <v>0</v>
      </c>
      <c r="S22" s="964">
        <v>533.79999999999995</v>
      </c>
      <c r="T22" s="964">
        <v>718.73</v>
      </c>
      <c r="U22" s="439"/>
      <c r="V22" s="439"/>
      <c r="W22" s="439"/>
      <c r="X22" s="439"/>
      <c r="Y22" s="439"/>
      <c r="Z22" s="439"/>
      <c r="AA22" s="439"/>
      <c r="AB22" s="439"/>
      <c r="AC22" s="439"/>
      <c r="AD22" s="964">
        <v>603.94871999999998</v>
      </c>
      <c r="AE22" s="439"/>
      <c r="AF22" s="439"/>
      <c r="AG22" s="439"/>
      <c r="AH22" s="439"/>
      <c r="AI22" s="439"/>
      <c r="AJ22" s="439"/>
      <c r="AK22" s="439"/>
      <c r="AL22" s="439"/>
      <c r="AM22" s="439"/>
      <c r="AN22" s="1226">
        <v>13.141386286998882</v>
      </c>
      <c r="AO22" s="439"/>
      <c r="AP22" s="439"/>
      <c r="AQ22" s="439"/>
      <c r="AR22" s="439"/>
      <c r="AS22" s="439"/>
      <c r="AT22" s="439"/>
      <c r="AU22" s="439"/>
      <c r="AV22" s="439"/>
      <c r="AW22" s="439"/>
      <c r="AX22" s="919" t="s">
        <v>4263</v>
      </c>
      <c r="AY22" s="919" t="s">
        <v>4217</v>
      </c>
      <c r="AZ22" s="919"/>
      <c r="BA22" s="1079"/>
    </row>
    <row r="23" spans="1:53" ht="156.75" customHeight="1">
      <c r="A23" s="963">
        <v>1</v>
      </c>
      <c r="B23" s="1079"/>
      <c r="C23" s="1079"/>
      <c r="D23" s="1079"/>
      <c r="E23" s="1079"/>
      <c r="F23" s="1079"/>
      <c r="G23" s="1079"/>
      <c r="H23" s="1079"/>
      <c r="I23" s="1079"/>
      <c r="J23" s="1079"/>
      <c r="K23" s="1079"/>
      <c r="L23" s="1221" t="s">
        <v>540</v>
      </c>
      <c r="M23" s="1230" t="s">
        <v>541</v>
      </c>
      <c r="N23" s="1123" t="s">
        <v>369</v>
      </c>
      <c r="O23" s="964">
        <v>154.6</v>
      </c>
      <c r="P23" s="964">
        <v>768.6</v>
      </c>
      <c r="Q23" s="964">
        <v>768.6</v>
      </c>
      <c r="R23" s="1226">
        <v>0</v>
      </c>
      <c r="S23" s="964">
        <v>162.19999999999999</v>
      </c>
      <c r="T23" s="964">
        <v>568</v>
      </c>
      <c r="U23" s="439"/>
      <c r="V23" s="439"/>
      <c r="W23" s="439"/>
      <c r="X23" s="439"/>
      <c r="Y23" s="439"/>
      <c r="Z23" s="439"/>
      <c r="AA23" s="439"/>
      <c r="AB23" s="439"/>
      <c r="AC23" s="439"/>
      <c r="AD23" s="964">
        <v>384.1</v>
      </c>
      <c r="AE23" s="439"/>
      <c r="AF23" s="439"/>
      <c r="AG23" s="439"/>
      <c r="AH23" s="439"/>
      <c r="AI23" s="439"/>
      <c r="AJ23" s="439"/>
      <c r="AK23" s="439"/>
      <c r="AL23" s="439"/>
      <c r="AM23" s="439"/>
      <c r="AN23" s="1226">
        <v>136.80641183723802</v>
      </c>
      <c r="AO23" s="439"/>
      <c r="AP23" s="439"/>
      <c r="AQ23" s="439"/>
      <c r="AR23" s="439"/>
      <c r="AS23" s="439"/>
      <c r="AT23" s="439"/>
      <c r="AU23" s="439"/>
      <c r="AV23" s="439"/>
      <c r="AW23" s="439"/>
      <c r="AX23" s="919" t="s">
        <v>4251</v>
      </c>
      <c r="AY23" s="919" t="s">
        <v>4217</v>
      </c>
      <c r="AZ23" s="919" t="s">
        <v>4253</v>
      </c>
      <c r="BA23" s="1079"/>
    </row>
    <row r="24" spans="1:53" ht="22.5">
      <c r="A24" s="963">
        <v>1</v>
      </c>
      <c r="B24" s="1079"/>
      <c r="C24" s="1079"/>
      <c r="D24" s="1079"/>
      <c r="E24" s="1079"/>
      <c r="F24" s="1079"/>
      <c r="G24" s="1079"/>
      <c r="H24" s="1079"/>
      <c r="I24" s="1079"/>
      <c r="J24" s="1079"/>
      <c r="K24" s="1079"/>
      <c r="L24" s="1221" t="s">
        <v>542</v>
      </c>
      <c r="M24" s="1230" t="s">
        <v>543</v>
      </c>
      <c r="N24" s="1233" t="s">
        <v>369</v>
      </c>
      <c r="O24" s="439">
        <v>21069.200000000001</v>
      </c>
      <c r="P24" s="439">
        <v>23423.7</v>
      </c>
      <c r="Q24" s="439">
        <v>23423.7</v>
      </c>
      <c r="R24" s="1226">
        <v>0</v>
      </c>
      <c r="S24" s="439">
        <v>22110.1</v>
      </c>
      <c r="T24" s="439">
        <v>33455.797441920004</v>
      </c>
      <c r="U24" s="439"/>
      <c r="V24" s="439"/>
      <c r="W24" s="439"/>
      <c r="X24" s="439"/>
      <c r="Y24" s="439"/>
      <c r="Z24" s="439"/>
      <c r="AA24" s="439"/>
      <c r="AB24" s="439"/>
      <c r="AC24" s="439"/>
      <c r="AD24" s="439">
        <v>31597.142028480001</v>
      </c>
      <c r="AE24" s="439"/>
      <c r="AF24" s="439"/>
      <c r="AG24" s="439"/>
      <c r="AH24" s="439"/>
      <c r="AI24" s="439"/>
      <c r="AJ24" s="439"/>
      <c r="AK24" s="439"/>
      <c r="AL24" s="439"/>
      <c r="AM24" s="439"/>
      <c r="AN24" s="1226">
        <v>42.908182362268839</v>
      </c>
      <c r="AO24" s="439"/>
      <c r="AP24" s="439"/>
      <c r="AQ24" s="439"/>
      <c r="AR24" s="439"/>
      <c r="AS24" s="439"/>
      <c r="AT24" s="439"/>
      <c r="AU24" s="439"/>
      <c r="AV24" s="439"/>
      <c r="AW24" s="439"/>
      <c r="AX24" s="919" t="s">
        <v>4222</v>
      </c>
      <c r="AY24" s="919" t="s">
        <v>4216</v>
      </c>
      <c r="AZ24" s="919"/>
      <c r="BA24" s="1079"/>
    </row>
    <row r="25" spans="1:53" ht="54" customHeight="1">
      <c r="A25" s="963">
        <v>1</v>
      </c>
      <c r="B25" s="1031" t="s">
        <v>1321</v>
      </c>
      <c r="C25" s="1079"/>
      <c r="D25" s="1079"/>
      <c r="E25" s="1079"/>
      <c r="F25" s="1079"/>
      <c r="G25" s="1079"/>
      <c r="H25" s="1079"/>
      <c r="I25" s="1079"/>
      <c r="J25" s="1079"/>
      <c r="K25" s="1079"/>
      <c r="L25" s="1221" t="s">
        <v>544</v>
      </c>
      <c r="M25" s="1232" t="s">
        <v>545</v>
      </c>
      <c r="N25" s="1123" t="s">
        <v>369</v>
      </c>
      <c r="O25" s="1235">
        <v>16246.5</v>
      </c>
      <c r="P25" s="1235">
        <v>18086.5</v>
      </c>
      <c r="Q25" s="1235">
        <v>18086.5</v>
      </c>
      <c r="R25" s="1226">
        <v>0</v>
      </c>
      <c r="S25" s="1235">
        <v>17049.099999999999</v>
      </c>
      <c r="T25" s="1235">
        <v>25695.696960000001</v>
      </c>
      <c r="U25" s="439"/>
      <c r="V25" s="439"/>
      <c r="W25" s="439"/>
      <c r="X25" s="439"/>
      <c r="Y25" s="439"/>
      <c r="Z25" s="439"/>
      <c r="AA25" s="439"/>
      <c r="AB25" s="439"/>
      <c r="AC25" s="439"/>
      <c r="AD25" s="1235">
        <v>24268.158240000001</v>
      </c>
      <c r="AE25" s="439"/>
      <c r="AF25" s="439"/>
      <c r="AG25" s="439"/>
      <c r="AH25" s="439"/>
      <c r="AI25" s="439"/>
      <c r="AJ25" s="439"/>
      <c r="AK25" s="439"/>
      <c r="AL25" s="439"/>
      <c r="AM25" s="439"/>
      <c r="AN25" s="1226">
        <v>42.342752637969177</v>
      </c>
      <c r="AO25" s="439"/>
      <c r="AP25" s="439"/>
      <c r="AQ25" s="439"/>
      <c r="AR25" s="439"/>
      <c r="AS25" s="439"/>
      <c r="AT25" s="439"/>
      <c r="AU25" s="439"/>
      <c r="AV25" s="439"/>
      <c r="AW25" s="439"/>
      <c r="AX25" s="919" t="s">
        <v>4242</v>
      </c>
      <c r="AY25" s="919"/>
      <c r="AZ25" s="919"/>
      <c r="BA25" s="1079"/>
    </row>
    <row r="26" spans="1:53" ht="52.5" customHeight="1">
      <c r="A26" s="963">
        <v>1</v>
      </c>
      <c r="B26" s="1031" t="s">
        <v>1323</v>
      </c>
      <c r="C26" s="1079"/>
      <c r="D26" s="1079"/>
      <c r="E26" s="1079"/>
      <c r="F26" s="1079"/>
      <c r="G26" s="1079"/>
      <c r="H26" s="1079"/>
      <c r="I26" s="1079"/>
      <c r="J26" s="1079"/>
      <c r="K26" s="1079"/>
      <c r="L26" s="1221" t="s">
        <v>546</v>
      </c>
      <c r="M26" s="1232" t="s">
        <v>1191</v>
      </c>
      <c r="N26" s="1233" t="s">
        <v>369</v>
      </c>
      <c r="O26" s="1235">
        <v>4822.7</v>
      </c>
      <c r="P26" s="1235">
        <v>5337.2</v>
      </c>
      <c r="Q26" s="1235">
        <v>5337.2</v>
      </c>
      <c r="R26" s="1226">
        <v>0</v>
      </c>
      <c r="S26" s="1235">
        <v>5061</v>
      </c>
      <c r="T26" s="1235">
        <v>7760.1004819199998</v>
      </c>
      <c r="U26" s="439"/>
      <c r="V26" s="439"/>
      <c r="W26" s="439"/>
      <c r="X26" s="439"/>
      <c r="Y26" s="439"/>
      <c r="Z26" s="439"/>
      <c r="AA26" s="439"/>
      <c r="AB26" s="439"/>
      <c r="AC26" s="439"/>
      <c r="AD26" s="1235">
        <v>7328.9837884799999</v>
      </c>
      <c r="AE26" s="439"/>
      <c r="AF26" s="439"/>
      <c r="AG26" s="439"/>
      <c r="AH26" s="439"/>
      <c r="AI26" s="439"/>
      <c r="AJ26" s="439"/>
      <c r="AK26" s="439"/>
      <c r="AL26" s="439"/>
      <c r="AM26" s="439"/>
      <c r="AN26" s="1226">
        <v>44.812957685832835</v>
      </c>
      <c r="AO26" s="439"/>
      <c r="AP26" s="439"/>
      <c r="AQ26" s="439"/>
      <c r="AR26" s="439"/>
      <c r="AS26" s="439"/>
      <c r="AT26" s="439"/>
      <c r="AU26" s="439"/>
      <c r="AV26" s="439"/>
      <c r="AW26" s="439"/>
      <c r="AX26" s="919" t="s">
        <v>4242</v>
      </c>
      <c r="AY26" s="919"/>
      <c r="AZ26" s="919"/>
      <c r="BA26" s="1079"/>
    </row>
    <row r="27" spans="1:53" ht="11.25">
      <c r="A27" s="963">
        <v>1</v>
      </c>
      <c r="B27" s="1079"/>
      <c r="C27" s="1079"/>
      <c r="D27" s="1079"/>
      <c r="E27" s="1079"/>
      <c r="F27" s="1079"/>
      <c r="G27" s="1079"/>
      <c r="H27" s="1079"/>
      <c r="I27" s="1079"/>
      <c r="J27" s="1079"/>
      <c r="K27" s="1079"/>
      <c r="L27" s="1221" t="s">
        <v>547</v>
      </c>
      <c r="M27" s="1230" t="s">
        <v>548</v>
      </c>
      <c r="N27" s="1123" t="s">
        <v>369</v>
      </c>
      <c r="O27" s="964">
        <v>0</v>
      </c>
      <c r="P27" s="964">
        <v>0</v>
      </c>
      <c r="Q27" s="964">
        <v>0</v>
      </c>
      <c r="R27" s="1226">
        <v>0</v>
      </c>
      <c r="S27" s="964">
        <v>0</v>
      </c>
      <c r="T27" s="964">
        <v>0</v>
      </c>
      <c r="U27" s="439"/>
      <c r="V27" s="439"/>
      <c r="W27" s="439"/>
      <c r="X27" s="439"/>
      <c r="Y27" s="439"/>
      <c r="Z27" s="439"/>
      <c r="AA27" s="439"/>
      <c r="AB27" s="439"/>
      <c r="AC27" s="439"/>
      <c r="AD27" s="964"/>
      <c r="AE27" s="439"/>
      <c r="AF27" s="439"/>
      <c r="AG27" s="439"/>
      <c r="AH27" s="439"/>
      <c r="AI27" s="439"/>
      <c r="AJ27" s="439"/>
      <c r="AK27" s="439"/>
      <c r="AL27" s="439"/>
      <c r="AM27" s="439"/>
      <c r="AN27" s="1226">
        <v>0</v>
      </c>
      <c r="AO27" s="439"/>
      <c r="AP27" s="439"/>
      <c r="AQ27" s="439"/>
      <c r="AR27" s="439"/>
      <c r="AS27" s="439"/>
      <c r="AT27" s="439"/>
      <c r="AU27" s="439"/>
      <c r="AV27" s="439"/>
      <c r="AW27" s="439"/>
      <c r="AX27" s="919"/>
      <c r="AY27" s="919"/>
      <c r="AZ27" s="919"/>
      <c r="BA27" s="1079"/>
    </row>
    <row r="28" spans="1:53" ht="22.5">
      <c r="A28" s="963">
        <v>1</v>
      </c>
      <c r="B28" s="1079"/>
      <c r="C28" s="1079"/>
      <c r="D28" s="1079"/>
      <c r="E28" s="1079"/>
      <c r="F28" s="1079"/>
      <c r="G28" s="1079"/>
      <c r="H28" s="1079"/>
      <c r="I28" s="1079"/>
      <c r="J28" s="1079"/>
      <c r="K28" s="1079"/>
      <c r="L28" s="1221" t="s">
        <v>549</v>
      </c>
      <c r="M28" s="1236" t="s">
        <v>550</v>
      </c>
      <c r="N28" s="1223" t="s">
        <v>369</v>
      </c>
      <c r="O28" s="1226">
        <v>6680.4</v>
      </c>
      <c r="P28" s="1226">
        <v>7848.1</v>
      </c>
      <c r="Q28" s="1226">
        <v>7848.1</v>
      </c>
      <c r="R28" s="1226">
        <v>0</v>
      </c>
      <c r="S28" s="1226">
        <v>7010.4</v>
      </c>
      <c r="T28" s="1226">
        <v>11542.5</v>
      </c>
      <c r="U28" s="439"/>
      <c r="V28" s="439"/>
      <c r="W28" s="439"/>
      <c r="X28" s="439"/>
      <c r="Y28" s="439"/>
      <c r="Z28" s="439"/>
      <c r="AA28" s="439"/>
      <c r="AB28" s="439"/>
      <c r="AC28" s="439"/>
      <c r="AD28" s="1226">
        <v>11542.5</v>
      </c>
      <c r="AE28" s="439"/>
      <c r="AF28" s="439"/>
      <c r="AG28" s="439"/>
      <c r="AH28" s="439"/>
      <c r="AI28" s="439"/>
      <c r="AJ28" s="439"/>
      <c r="AK28" s="439"/>
      <c r="AL28" s="439"/>
      <c r="AM28" s="439"/>
      <c r="AN28" s="1226">
        <v>64.648236905169483</v>
      </c>
      <c r="AO28" s="439"/>
      <c r="AP28" s="439"/>
      <c r="AQ28" s="439"/>
      <c r="AR28" s="439"/>
      <c r="AS28" s="439"/>
      <c r="AT28" s="439"/>
      <c r="AU28" s="439"/>
      <c r="AV28" s="439"/>
      <c r="AW28" s="439"/>
      <c r="AX28" s="919" t="s">
        <v>4222</v>
      </c>
      <c r="AY28" s="919" t="s">
        <v>4217</v>
      </c>
      <c r="AZ28" s="919"/>
      <c r="BA28" s="1079"/>
    </row>
    <row r="29" spans="1:53" ht="11.25">
      <c r="A29" s="963">
        <v>1</v>
      </c>
      <c r="B29" s="1079"/>
      <c r="C29" s="1079"/>
      <c r="D29" s="1079"/>
      <c r="E29" s="1079"/>
      <c r="F29" s="1079"/>
      <c r="G29" s="1079"/>
      <c r="H29" s="1079"/>
      <c r="I29" s="1079"/>
      <c r="J29" s="1079"/>
      <c r="K29" s="1079"/>
      <c r="L29" s="1221" t="s">
        <v>551</v>
      </c>
      <c r="M29" s="1234" t="s">
        <v>552</v>
      </c>
      <c r="N29" s="1223" t="s">
        <v>369</v>
      </c>
      <c r="O29" s="964"/>
      <c r="P29" s="964"/>
      <c r="Q29" s="964"/>
      <c r="R29" s="1226">
        <v>0</v>
      </c>
      <c r="S29" s="964"/>
      <c r="T29" s="964"/>
      <c r="U29" s="439"/>
      <c r="V29" s="439"/>
      <c r="W29" s="439"/>
      <c r="X29" s="439"/>
      <c r="Y29" s="439"/>
      <c r="Z29" s="439"/>
      <c r="AA29" s="439"/>
      <c r="AB29" s="439"/>
      <c r="AC29" s="439"/>
      <c r="AD29" s="964"/>
      <c r="AE29" s="439"/>
      <c r="AF29" s="439"/>
      <c r="AG29" s="439"/>
      <c r="AH29" s="439"/>
      <c r="AI29" s="439"/>
      <c r="AJ29" s="439"/>
      <c r="AK29" s="439"/>
      <c r="AL29" s="439"/>
      <c r="AM29" s="439"/>
      <c r="AN29" s="1226">
        <v>0</v>
      </c>
      <c r="AO29" s="439"/>
      <c r="AP29" s="439"/>
      <c r="AQ29" s="439"/>
      <c r="AR29" s="439"/>
      <c r="AS29" s="439"/>
      <c r="AT29" s="439"/>
      <c r="AU29" s="439"/>
      <c r="AV29" s="439"/>
      <c r="AW29" s="439"/>
      <c r="AX29" s="919"/>
      <c r="AY29" s="919"/>
      <c r="AZ29" s="919"/>
      <c r="BA29" s="1079"/>
    </row>
    <row r="30" spans="1:53" ht="22.5">
      <c r="A30" s="963">
        <v>1</v>
      </c>
      <c r="B30" s="1079"/>
      <c r="C30" s="1079"/>
      <c r="D30" s="1079"/>
      <c r="E30" s="1079"/>
      <c r="F30" s="1079"/>
      <c r="G30" s="1079"/>
      <c r="H30" s="1079"/>
      <c r="I30" s="1079"/>
      <c r="J30" s="1079"/>
      <c r="K30" s="1079"/>
      <c r="L30" s="1221" t="s">
        <v>553</v>
      </c>
      <c r="M30" s="1234" t="s">
        <v>554</v>
      </c>
      <c r="N30" s="1223" t="s">
        <v>369</v>
      </c>
      <c r="O30" s="964"/>
      <c r="P30" s="964"/>
      <c r="Q30" s="964"/>
      <c r="R30" s="1226">
        <v>0</v>
      </c>
      <c r="S30" s="964"/>
      <c r="T30" s="964"/>
      <c r="U30" s="439"/>
      <c r="V30" s="439"/>
      <c r="W30" s="439"/>
      <c r="X30" s="439"/>
      <c r="Y30" s="439"/>
      <c r="Z30" s="439"/>
      <c r="AA30" s="439"/>
      <c r="AB30" s="439"/>
      <c r="AC30" s="439"/>
      <c r="AD30" s="964"/>
      <c r="AE30" s="439"/>
      <c r="AF30" s="439"/>
      <c r="AG30" s="439"/>
      <c r="AH30" s="439"/>
      <c r="AI30" s="439"/>
      <c r="AJ30" s="439"/>
      <c r="AK30" s="439"/>
      <c r="AL30" s="439"/>
      <c r="AM30" s="439"/>
      <c r="AN30" s="1226">
        <v>0</v>
      </c>
      <c r="AO30" s="439"/>
      <c r="AP30" s="439"/>
      <c r="AQ30" s="439"/>
      <c r="AR30" s="439"/>
      <c r="AS30" s="439"/>
      <c r="AT30" s="439"/>
      <c r="AU30" s="439"/>
      <c r="AV30" s="439"/>
      <c r="AW30" s="439"/>
      <c r="AX30" s="919"/>
      <c r="AY30" s="919"/>
      <c r="AZ30" s="919"/>
      <c r="BA30" s="1079"/>
    </row>
    <row r="31" spans="1:53" ht="22.5">
      <c r="A31" s="963">
        <v>1</v>
      </c>
      <c r="B31" s="1079"/>
      <c r="C31" s="1079"/>
      <c r="D31" s="1079"/>
      <c r="E31" s="1079"/>
      <c r="F31" s="1079"/>
      <c r="G31" s="1079"/>
      <c r="H31" s="1079"/>
      <c r="I31" s="1079"/>
      <c r="J31" s="1079"/>
      <c r="K31" s="1079"/>
      <c r="L31" s="1221" t="s">
        <v>555</v>
      </c>
      <c r="M31" s="1234" t="s">
        <v>556</v>
      </c>
      <c r="N31" s="1223" t="s">
        <v>369</v>
      </c>
      <c r="O31" s="964"/>
      <c r="P31" s="964"/>
      <c r="Q31" s="964"/>
      <c r="R31" s="1226">
        <v>0</v>
      </c>
      <c r="S31" s="964"/>
      <c r="T31" s="964"/>
      <c r="U31" s="439"/>
      <c r="V31" s="439"/>
      <c r="W31" s="439"/>
      <c r="X31" s="439"/>
      <c r="Y31" s="439"/>
      <c r="Z31" s="439"/>
      <c r="AA31" s="439"/>
      <c r="AB31" s="439"/>
      <c r="AC31" s="439"/>
      <c r="AD31" s="964"/>
      <c r="AE31" s="439"/>
      <c r="AF31" s="439"/>
      <c r="AG31" s="439"/>
      <c r="AH31" s="439"/>
      <c r="AI31" s="439"/>
      <c r="AJ31" s="439"/>
      <c r="AK31" s="439"/>
      <c r="AL31" s="439"/>
      <c r="AM31" s="439"/>
      <c r="AN31" s="1226">
        <v>0</v>
      </c>
      <c r="AO31" s="439"/>
      <c r="AP31" s="439"/>
      <c r="AQ31" s="439"/>
      <c r="AR31" s="439"/>
      <c r="AS31" s="439"/>
      <c r="AT31" s="439"/>
      <c r="AU31" s="439"/>
      <c r="AV31" s="439"/>
      <c r="AW31" s="439"/>
      <c r="AX31" s="919"/>
      <c r="AY31" s="919"/>
      <c r="AZ31" s="919"/>
      <c r="BA31" s="1079"/>
    </row>
    <row r="32" spans="1:53" ht="78.75">
      <c r="A32" s="963">
        <v>1</v>
      </c>
      <c r="B32" s="1079"/>
      <c r="C32" s="1079"/>
      <c r="D32" s="1079"/>
      <c r="E32" s="1079"/>
      <c r="F32" s="1079"/>
      <c r="G32" s="1079"/>
      <c r="H32" s="1079"/>
      <c r="I32" s="1079"/>
      <c r="J32" s="1079"/>
      <c r="K32" s="1079"/>
      <c r="L32" s="1221" t="s">
        <v>557</v>
      </c>
      <c r="M32" s="1234" t="s">
        <v>558</v>
      </c>
      <c r="N32" s="1223" t="s">
        <v>369</v>
      </c>
      <c r="O32" s="964">
        <v>4884.8999999999996</v>
      </c>
      <c r="P32" s="964">
        <v>5602.8</v>
      </c>
      <c r="Q32" s="964">
        <v>5602.8</v>
      </c>
      <c r="R32" s="1226">
        <v>0</v>
      </c>
      <c r="S32" s="964">
        <v>5126.2</v>
      </c>
      <c r="T32" s="964">
        <v>7722.2</v>
      </c>
      <c r="U32" s="439"/>
      <c r="V32" s="439"/>
      <c r="W32" s="439"/>
      <c r="X32" s="439"/>
      <c r="Y32" s="439"/>
      <c r="Z32" s="439"/>
      <c r="AA32" s="439"/>
      <c r="AB32" s="439"/>
      <c r="AC32" s="439"/>
      <c r="AD32" s="964">
        <v>7722.2</v>
      </c>
      <c r="AE32" s="439"/>
      <c r="AF32" s="439"/>
      <c r="AG32" s="439"/>
      <c r="AH32" s="439"/>
      <c r="AI32" s="439"/>
      <c r="AJ32" s="439"/>
      <c r="AK32" s="439"/>
      <c r="AL32" s="439"/>
      <c r="AM32" s="439"/>
      <c r="AN32" s="1226">
        <v>50.641800944169169</v>
      </c>
      <c r="AO32" s="439"/>
      <c r="AP32" s="439"/>
      <c r="AQ32" s="439"/>
      <c r="AR32" s="439"/>
      <c r="AS32" s="439"/>
      <c r="AT32" s="439"/>
      <c r="AU32" s="439"/>
      <c r="AV32" s="439"/>
      <c r="AW32" s="439"/>
      <c r="AX32" s="919" t="s">
        <v>4261</v>
      </c>
      <c r="AY32" s="919" t="s">
        <v>4217</v>
      </c>
      <c r="AZ32" s="919"/>
      <c r="BA32" s="1079"/>
    </row>
    <row r="33" spans="1:53" ht="45">
      <c r="A33" s="963">
        <v>1</v>
      </c>
      <c r="B33" s="1079"/>
      <c r="C33" s="1079"/>
      <c r="D33" s="1079"/>
      <c r="E33" s="1079"/>
      <c r="F33" s="1079"/>
      <c r="G33" s="1079"/>
      <c r="H33" s="1079"/>
      <c r="I33" s="1079"/>
      <c r="J33" s="1079"/>
      <c r="K33" s="1079"/>
      <c r="L33" s="1221" t="s">
        <v>559</v>
      </c>
      <c r="M33" s="1234" t="s">
        <v>560</v>
      </c>
      <c r="N33" s="1223" t="s">
        <v>369</v>
      </c>
      <c r="O33" s="964">
        <v>41.4</v>
      </c>
      <c r="P33" s="964">
        <v>50.1</v>
      </c>
      <c r="Q33" s="964">
        <v>50.1</v>
      </c>
      <c r="R33" s="1226">
        <v>0</v>
      </c>
      <c r="S33" s="964">
        <v>43.4</v>
      </c>
      <c r="T33" s="964">
        <v>125</v>
      </c>
      <c r="U33" s="439"/>
      <c r="V33" s="439"/>
      <c r="W33" s="439"/>
      <c r="X33" s="439"/>
      <c r="Y33" s="439"/>
      <c r="Z33" s="439"/>
      <c r="AA33" s="439"/>
      <c r="AB33" s="439"/>
      <c r="AC33" s="439"/>
      <c r="AD33" s="964">
        <v>125</v>
      </c>
      <c r="AE33" s="439"/>
      <c r="AF33" s="439"/>
      <c r="AG33" s="439"/>
      <c r="AH33" s="439"/>
      <c r="AI33" s="439"/>
      <c r="AJ33" s="439"/>
      <c r="AK33" s="439"/>
      <c r="AL33" s="439"/>
      <c r="AM33" s="439"/>
      <c r="AN33" s="1226">
        <v>188.0184331797235</v>
      </c>
      <c r="AO33" s="439"/>
      <c r="AP33" s="439"/>
      <c r="AQ33" s="439"/>
      <c r="AR33" s="439"/>
      <c r="AS33" s="439"/>
      <c r="AT33" s="439"/>
      <c r="AU33" s="439"/>
      <c r="AV33" s="439"/>
      <c r="AW33" s="439"/>
      <c r="AX33" s="919" t="s">
        <v>4252</v>
      </c>
      <c r="AY33" s="919" t="s">
        <v>4217</v>
      </c>
      <c r="AZ33" s="919"/>
      <c r="BA33" s="1079"/>
    </row>
    <row r="34" spans="1:53" ht="115.5" customHeight="1">
      <c r="A34" s="963">
        <v>1</v>
      </c>
      <c r="B34" s="1079"/>
      <c r="C34" s="1079"/>
      <c r="D34" s="1079"/>
      <c r="E34" s="1079"/>
      <c r="F34" s="1079"/>
      <c r="G34" s="1079"/>
      <c r="H34" s="1079"/>
      <c r="I34" s="1079"/>
      <c r="J34" s="1079"/>
      <c r="K34" s="1079"/>
      <c r="L34" s="1221" t="s">
        <v>561</v>
      </c>
      <c r="M34" s="1234" t="s">
        <v>562</v>
      </c>
      <c r="N34" s="1223" t="s">
        <v>369</v>
      </c>
      <c r="O34" s="964">
        <v>1261.5</v>
      </c>
      <c r="P34" s="964">
        <v>1751</v>
      </c>
      <c r="Q34" s="964">
        <v>1751</v>
      </c>
      <c r="R34" s="1226">
        <v>0</v>
      </c>
      <c r="S34" s="964">
        <v>1323.9</v>
      </c>
      <c r="T34" s="964">
        <v>2391.4</v>
      </c>
      <c r="U34" s="439"/>
      <c r="V34" s="439"/>
      <c r="W34" s="439"/>
      <c r="X34" s="439"/>
      <c r="Y34" s="439"/>
      <c r="Z34" s="439"/>
      <c r="AA34" s="439"/>
      <c r="AB34" s="439"/>
      <c r="AC34" s="439"/>
      <c r="AD34" s="964">
        <v>2391.4</v>
      </c>
      <c r="AE34" s="439"/>
      <c r="AF34" s="439"/>
      <c r="AG34" s="439"/>
      <c r="AH34" s="439"/>
      <c r="AI34" s="439"/>
      <c r="AJ34" s="439"/>
      <c r="AK34" s="439"/>
      <c r="AL34" s="439"/>
      <c r="AM34" s="439"/>
      <c r="AN34" s="1226">
        <v>80.632978321625487</v>
      </c>
      <c r="AO34" s="439"/>
      <c r="AP34" s="439"/>
      <c r="AQ34" s="439"/>
      <c r="AR34" s="439"/>
      <c r="AS34" s="439"/>
      <c r="AT34" s="439"/>
      <c r="AU34" s="439"/>
      <c r="AV34" s="439"/>
      <c r="AW34" s="439"/>
      <c r="AX34" s="919" t="s">
        <v>4262</v>
      </c>
      <c r="AY34" s="919" t="s">
        <v>4217</v>
      </c>
      <c r="AZ34" s="919"/>
      <c r="BA34" s="1079"/>
    </row>
    <row r="35" spans="1:53" ht="168.75">
      <c r="A35" s="963">
        <v>1</v>
      </c>
      <c r="B35" s="1079"/>
      <c r="C35" s="1079"/>
      <c r="D35" s="1079"/>
      <c r="E35" s="1079"/>
      <c r="F35" s="1079"/>
      <c r="G35" s="1079"/>
      <c r="H35" s="1079"/>
      <c r="I35" s="1079"/>
      <c r="J35" s="1079"/>
      <c r="K35" s="1079"/>
      <c r="L35" s="1221" t="s">
        <v>1508</v>
      </c>
      <c r="M35" s="1234" t="s">
        <v>1509</v>
      </c>
      <c r="N35" s="1223" t="s">
        <v>369</v>
      </c>
      <c r="O35" s="964">
        <v>492.6</v>
      </c>
      <c r="P35" s="964">
        <v>444.2</v>
      </c>
      <c r="Q35" s="964">
        <v>444.2</v>
      </c>
      <c r="R35" s="1226">
        <v>0</v>
      </c>
      <c r="S35" s="964">
        <v>516.9</v>
      </c>
      <c r="T35" s="964">
        <v>1303.8999999999999</v>
      </c>
      <c r="U35" s="439"/>
      <c r="V35" s="439"/>
      <c r="W35" s="439"/>
      <c r="X35" s="439"/>
      <c r="Y35" s="439"/>
      <c r="Z35" s="439"/>
      <c r="AA35" s="439"/>
      <c r="AB35" s="439"/>
      <c r="AC35" s="439"/>
      <c r="AD35" s="964">
        <v>1303.8999999999999</v>
      </c>
      <c r="AE35" s="439"/>
      <c r="AF35" s="439"/>
      <c r="AG35" s="439"/>
      <c r="AH35" s="439"/>
      <c r="AI35" s="439"/>
      <c r="AJ35" s="439"/>
      <c r="AK35" s="439"/>
      <c r="AL35" s="439"/>
      <c r="AM35" s="439"/>
      <c r="AN35" s="1226">
        <v>152.2538208550977</v>
      </c>
      <c r="AO35" s="439"/>
      <c r="AP35" s="439"/>
      <c r="AQ35" s="439"/>
      <c r="AR35" s="439"/>
      <c r="AS35" s="439"/>
      <c r="AT35" s="439"/>
      <c r="AU35" s="439"/>
      <c r="AV35" s="439"/>
      <c r="AW35" s="439"/>
      <c r="AX35" s="919" t="s">
        <v>4270</v>
      </c>
      <c r="AY35" s="919" t="s">
        <v>4217</v>
      </c>
      <c r="AZ35" s="919"/>
      <c r="BA35" s="1079"/>
    </row>
    <row r="36" spans="1:53" s="113" customFormat="1" ht="11.25">
      <c r="A36" s="1227">
        <v>1</v>
      </c>
      <c r="B36" s="1237"/>
      <c r="C36" s="1237"/>
      <c r="D36" s="1237"/>
      <c r="E36" s="1237"/>
      <c r="F36" s="1237"/>
      <c r="G36" s="1237"/>
      <c r="H36" s="1237"/>
      <c r="I36" s="1237"/>
      <c r="J36" s="1237"/>
      <c r="K36" s="1237"/>
      <c r="L36" s="1238" t="s">
        <v>378</v>
      </c>
      <c r="M36" s="1239" t="s">
        <v>563</v>
      </c>
      <c r="N36" s="1240" t="s">
        <v>369</v>
      </c>
      <c r="O36" s="605">
        <v>6075.1</v>
      </c>
      <c r="P36" s="605">
        <v>5585.6</v>
      </c>
      <c r="Q36" s="605">
        <v>5585.6</v>
      </c>
      <c r="R36" s="1218">
        <v>0</v>
      </c>
      <c r="S36" s="605">
        <v>6375.2</v>
      </c>
      <c r="T36" s="605">
        <v>7565.5836576000002</v>
      </c>
      <c r="U36" s="605"/>
      <c r="V36" s="605"/>
      <c r="W36" s="605"/>
      <c r="X36" s="605"/>
      <c r="Y36" s="605"/>
      <c r="Z36" s="605"/>
      <c r="AA36" s="605"/>
      <c r="AB36" s="605"/>
      <c r="AC36" s="605"/>
      <c r="AD36" s="605">
        <v>7125.994605599999</v>
      </c>
      <c r="AE36" s="605"/>
      <c r="AF36" s="605"/>
      <c r="AG36" s="605"/>
      <c r="AH36" s="605"/>
      <c r="AI36" s="605"/>
      <c r="AJ36" s="605"/>
      <c r="AK36" s="605"/>
      <c r="AL36" s="605"/>
      <c r="AM36" s="605"/>
      <c r="AN36" s="1218">
        <v>11.776800815660673</v>
      </c>
      <c r="AO36" s="605"/>
      <c r="AP36" s="605"/>
      <c r="AQ36" s="605"/>
      <c r="AR36" s="605"/>
      <c r="AS36" s="605"/>
      <c r="AT36" s="605"/>
      <c r="AU36" s="605"/>
      <c r="AV36" s="605"/>
      <c r="AW36" s="605"/>
      <c r="AX36" s="1229" t="s">
        <v>4222</v>
      </c>
      <c r="AY36" s="1229"/>
      <c r="AZ36" s="1229"/>
      <c r="BA36" s="1237"/>
    </row>
    <row r="37" spans="1:53" ht="72" customHeight="1">
      <c r="A37" s="963">
        <v>1</v>
      </c>
      <c r="B37" s="1079"/>
      <c r="C37" s="1079"/>
      <c r="D37" s="1079"/>
      <c r="E37" s="1079"/>
      <c r="F37" s="1079"/>
      <c r="G37" s="1079"/>
      <c r="H37" s="1079"/>
      <c r="I37" s="1079"/>
      <c r="J37" s="1079"/>
      <c r="K37" s="1079"/>
      <c r="L37" s="1221" t="s">
        <v>564</v>
      </c>
      <c r="M37" s="1230" t="s">
        <v>565</v>
      </c>
      <c r="N37" s="1223" t="s">
        <v>369</v>
      </c>
      <c r="O37" s="964">
        <v>971.1</v>
      </c>
      <c r="P37" s="964">
        <v>793.9</v>
      </c>
      <c r="Q37" s="964">
        <v>793.9</v>
      </c>
      <c r="R37" s="1226">
        <v>0</v>
      </c>
      <c r="S37" s="964">
        <v>1019.1</v>
      </c>
      <c r="T37" s="964">
        <v>1419</v>
      </c>
      <c r="U37" s="439"/>
      <c r="V37" s="439"/>
      <c r="W37" s="439"/>
      <c r="X37" s="439"/>
      <c r="Y37" s="439"/>
      <c r="Z37" s="439"/>
      <c r="AA37" s="439"/>
      <c r="AB37" s="439"/>
      <c r="AC37" s="439"/>
      <c r="AD37" s="964">
        <v>1419</v>
      </c>
      <c r="AE37" s="439"/>
      <c r="AF37" s="439"/>
      <c r="AG37" s="439"/>
      <c r="AH37" s="439"/>
      <c r="AI37" s="439"/>
      <c r="AJ37" s="439"/>
      <c r="AK37" s="439"/>
      <c r="AL37" s="439"/>
      <c r="AM37" s="439"/>
      <c r="AN37" s="1226">
        <v>39.24050632911392</v>
      </c>
      <c r="AO37" s="439"/>
      <c r="AP37" s="439"/>
      <c r="AQ37" s="439"/>
      <c r="AR37" s="439"/>
      <c r="AS37" s="439"/>
      <c r="AT37" s="439"/>
      <c r="AU37" s="439"/>
      <c r="AV37" s="439"/>
      <c r="AW37" s="439"/>
      <c r="AX37" s="919" t="s">
        <v>4271</v>
      </c>
      <c r="AY37" s="919" t="s">
        <v>4218</v>
      </c>
      <c r="AZ37" s="919"/>
      <c r="BA37" s="1079"/>
    </row>
    <row r="38" spans="1:53" ht="180">
      <c r="A38" s="963">
        <v>1</v>
      </c>
      <c r="B38" s="1079"/>
      <c r="C38" s="1079"/>
      <c r="D38" s="1079"/>
      <c r="E38" s="1079"/>
      <c r="F38" s="1079"/>
      <c r="G38" s="1079"/>
      <c r="H38" s="1079"/>
      <c r="I38" s="1079"/>
      <c r="J38" s="1079"/>
      <c r="K38" s="1079"/>
      <c r="L38" s="1221" t="s">
        <v>566</v>
      </c>
      <c r="M38" s="1236" t="s">
        <v>567</v>
      </c>
      <c r="N38" s="1223" t="s">
        <v>369</v>
      </c>
      <c r="O38" s="964">
        <v>2245.6999999999998</v>
      </c>
      <c r="P38" s="964">
        <v>2386.1999999999998</v>
      </c>
      <c r="Q38" s="964">
        <v>2386.1999999999998</v>
      </c>
      <c r="R38" s="1226">
        <v>0</v>
      </c>
      <c r="S38" s="964">
        <v>2356.6</v>
      </c>
      <c r="T38" s="964">
        <v>2278.1999999999998</v>
      </c>
      <c r="U38" s="439"/>
      <c r="V38" s="439"/>
      <c r="W38" s="439"/>
      <c r="X38" s="439"/>
      <c r="Y38" s="439"/>
      <c r="Z38" s="439"/>
      <c r="AA38" s="439"/>
      <c r="AB38" s="439"/>
      <c r="AC38" s="439"/>
      <c r="AD38" s="964">
        <v>2278.1999999999998</v>
      </c>
      <c r="AE38" s="439"/>
      <c r="AF38" s="439"/>
      <c r="AG38" s="439"/>
      <c r="AH38" s="439"/>
      <c r="AI38" s="439"/>
      <c r="AJ38" s="439"/>
      <c r="AK38" s="439"/>
      <c r="AL38" s="439"/>
      <c r="AM38" s="439"/>
      <c r="AN38" s="1226">
        <v>-3.326826784350339</v>
      </c>
      <c r="AO38" s="439"/>
      <c r="AP38" s="439"/>
      <c r="AQ38" s="439"/>
      <c r="AR38" s="439"/>
      <c r="AS38" s="439"/>
      <c r="AT38" s="439"/>
      <c r="AU38" s="439"/>
      <c r="AV38" s="439"/>
      <c r="AW38" s="439"/>
      <c r="AX38" s="919" t="s">
        <v>4257</v>
      </c>
      <c r="AY38" s="919" t="s">
        <v>4219</v>
      </c>
      <c r="AZ38" s="919"/>
      <c r="BA38" s="1079"/>
    </row>
    <row r="39" spans="1:53" ht="42" customHeight="1">
      <c r="A39" s="963">
        <v>1</v>
      </c>
      <c r="B39" s="1079"/>
      <c r="C39" s="1079"/>
      <c r="D39" s="1079"/>
      <c r="E39" s="1079"/>
      <c r="F39" s="1079"/>
      <c r="G39" s="1079"/>
      <c r="H39" s="1079"/>
      <c r="I39" s="1079"/>
      <c r="J39" s="1079"/>
      <c r="K39" s="1079"/>
      <c r="L39" s="1221" t="s">
        <v>568</v>
      </c>
      <c r="M39" s="1236" t="s">
        <v>569</v>
      </c>
      <c r="N39" s="1223" t="s">
        <v>369</v>
      </c>
      <c r="O39" s="439">
        <v>2858.3</v>
      </c>
      <c r="P39" s="439">
        <v>2405.5</v>
      </c>
      <c r="Q39" s="439">
        <v>2405.5</v>
      </c>
      <c r="R39" s="1226">
        <v>0</v>
      </c>
      <c r="S39" s="439">
        <v>2999.5</v>
      </c>
      <c r="T39" s="439">
        <v>3868.3836576000003</v>
      </c>
      <c r="U39" s="439"/>
      <c r="V39" s="439"/>
      <c r="W39" s="439"/>
      <c r="X39" s="439"/>
      <c r="Y39" s="439"/>
      <c r="Z39" s="439"/>
      <c r="AA39" s="439"/>
      <c r="AB39" s="439"/>
      <c r="AC39" s="439"/>
      <c r="AD39" s="439">
        <v>3428.7946055999996</v>
      </c>
      <c r="AE39" s="439"/>
      <c r="AF39" s="439"/>
      <c r="AG39" s="439"/>
      <c r="AH39" s="439"/>
      <c r="AI39" s="439"/>
      <c r="AJ39" s="439"/>
      <c r="AK39" s="439"/>
      <c r="AL39" s="439"/>
      <c r="AM39" s="439"/>
      <c r="AN39" s="1226">
        <v>14.31220555425903</v>
      </c>
      <c r="AO39" s="439"/>
      <c r="AP39" s="439"/>
      <c r="AQ39" s="439"/>
      <c r="AR39" s="439"/>
      <c r="AS39" s="439"/>
      <c r="AT39" s="439"/>
      <c r="AU39" s="439"/>
      <c r="AV39" s="439"/>
      <c r="AW39" s="439"/>
      <c r="AX39" s="919" t="s">
        <v>4222</v>
      </c>
      <c r="AY39" s="919" t="s">
        <v>4223</v>
      </c>
      <c r="AZ39" s="919"/>
      <c r="BA39" s="1079"/>
    </row>
    <row r="40" spans="1:53" ht="45">
      <c r="A40" s="963">
        <v>1</v>
      </c>
      <c r="B40" s="1241" t="s">
        <v>1325</v>
      </c>
      <c r="C40" s="1079"/>
      <c r="D40" s="1079"/>
      <c r="E40" s="1079"/>
      <c r="F40" s="1079"/>
      <c r="G40" s="1079"/>
      <c r="H40" s="1079"/>
      <c r="I40" s="1079"/>
      <c r="J40" s="1079"/>
      <c r="K40" s="1079"/>
      <c r="L40" s="1221" t="s">
        <v>1179</v>
      </c>
      <c r="M40" s="1232" t="s">
        <v>570</v>
      </c>
      <c r="N40" s="1223" t="s">
        <v>369</v>
      </c>
      <c r="O40" s="1235">
        <v>2218.5</v>
      </c>
      <c r="P40" s="1235">
        <v>1856.8</v>
      </c>
      <c r="Q40" s="1235">
        <v>1856.8</v>
      </c>
      <c r="R40" s="1226">
        <v>0</v>
      </c>
      <c r="S40" s="1235">
        <v>2328.1</v>
      </c>
      <c r="T40" s="1235">
        <v>2971.1088000000004</v>
      </c>
      <c r="U40" s="439"/>
      <c r="V40" s="439"/>
      <c r="W40" s="439"/>
      <c r="X40" s="439"/>
      <c r="Y40" s="439"/>
      <c r="Z40" s="439"/>
      <c r="AA40" s="439"/>
      <c r="AB40" s="439"/>
      <c r="AC40" s="439"/>
      <c r="AD40" s="1235">
        <v>2633.4827999999998</v>
      </c>
      <c r="AE40" s="439"/>
      <c r="AF40" s="439"/>
      <c r="AG40" s="439"/>
      <c r="AH40" s="439"/>
      <c r="AI40" s="439"/>
      <c r="AJ40" s="439"/>
      <c r="AK40" s="439"/>
      <c r="AL40" s="439"/>
      <c r="AM40" s="439"/>
      <c r="AN40" s="1226">
        <v>13.117254413470206</v>
      </c>
      <c r="AO40" s="439"/>
      <c r="AP40" s="439"/>
      <c r="AQ40" s="439"/>
      <c r="AR40" s="439"/>
      <c r="AS40" s="439"/>
      <c r="AT40" s="439"/>
      <c r="AU40" s="439"/>
      <c r="AV40" s="439"/>
      <c r="AW40" s="439"/>
      <c r="AX40" s="919" t="s">
        <v>4242</v>
      </c>
      <c r="AY40" s="919"/>
      <c r="AZ40" s="919"/>
      <c r="BA40" s="1079"/>
    </row>
    <row r="41" spans="1:53" ht="45">
      <c r="A41" s="963">
        <v>1</v>
      </c>
      <c r="B41" s="1241" t="s">
        <v>1327</v>
      </c>
      <c r="C41" s="1079"/>
      <c r="D41" s="1079"/>
      <c r="E41" s="1079"/>
      <c r="F41" s="1079"/>
      <c r="G41" s="1079"/>
      <c r="H41" s="1079"/>
      <c r="I41" s="1079"/>
      <c r="J41" s="1079"/>
      <c r="K41" s="1079"/>
      <c r="L41" s="1221" t="s">
        <v>1180</v>
      </c>
      <c r="M41" s="1232" t="s">
        <v>571</v>
      </c>
      <c r="N41" s="1223" t="s">
        <v>369</v>
      </c>
      <c r="O41" s="1235">
        <v>639.79999999999995</v>
      </c>
      <c r="P41" s="1235">
        <v>548.70000000000005</v>
      </c>
      <c r="Q41" s="1235">
        <v>548.70000000000005</v>
      </c>
      <c r="R41" s="1226">
        <v>0</v>
      </c>
      <c r="S41" s="1235">
        <v>671.4</v>
      </c>
      <c r="T41" s="1235">
        <v>897.27485760000013</v>
      </c>
      <c r="U41" s="439"/>
      <c r="V41" s="439"/>
      <c r="W41" s="439"/>
      <c r="X41" s="439"/>
      <c r="Y41" s="439"/>
      <c r="Z41" s="439"/>
      <c r="AA41" s="439"/>
      <c r="AB41" s="439"/>
      <c r="AC41" s="439"/>
      <c r="AD41" s="1235">
        <v>795.31180559999996</v>
      </c>
      <c r="AE41" s="439"/>
      <c r="AF41" s="439"/>
      <c r="AG41" s="439"/>
      <c r="AH41" s="439"/>
      <c r="AI41" s="439"/>
      <c r="AJ41" s="439"/>
      <c r="AK41" s="439"/>
      <c r="AL41" s="439"/>
      <c r="AM41" s="439"/>
      <c r="AN41" s="1226">
        <v>18.455735120643428</v>
      </c>
      <c r="AO41" s="439"/>
      <c r="AP41" s="439"/>
      <c r="AQ41" s="439"/>
      <c r="AR41" s="439"/>
      <c r="AS41" s="439"/>
      <c r="AT41" s="439"/>
      <c r="AU41" s="439"/>
      <c r="AV41" s="439"/>
      <c r="AW41" s="439"/>
      <c r="AX41" s="919" t="s">
        <v>4242</v>
      </c>
      <c r="AY41" s="919"/>
      <c r="AZ41" s="919"/>
      <c r="BA41" s="1079"/>
    </row>
    <row r="42" spans="1:53" s="113" customFormat="1" ht="76.5" customHeight="1">
      <c r="A42" s="1227">
        <v>1</v>
      </c>
      <c r="B42" s="1237"/>
      <c r="C42" s="1237"/>
      <c r="D42" s="1237"/>
      <c r="E42" s="1237"/>
      <c r="F42" s="1237"/>
      <c r="G42" s="1237"/>
      <c r="H42" s="1237"/>
      <c r="I42" s="1237"/>
      <c r="J42" s="1237"/>
      <c r="K42" s="1237"/>
      <c r="L42" s="1238" t="s">
        <v>380</v>
      </c>
      <c r="M42" s="1239" t="s">
        <v>572</v>
      </c>
      <c r="N42" s="1240" t="s">
        <v>369</v>
      </c>
      <c r="O42" s="605">
        <v>6962.9000000000005</v>
      </c>
      <c r="P42" s="605">
        <v>8529.1999999999989</v>
      </c>
      <c r="Q42" s="605">
        <v>8529.1999999999989</v>
      </c>
      <c r="R42" s="1218">
        <v>0</v>
      </c>
      <c r="S42" s="605">
        <v>7306.8000000000011</v>
      </c>
      <c r="T42" s="605">
        <v>11643.824323199999</v>
      </c>
      <c r="U42" s="605"/>
      <c r="V42" s="605"/>
      <c r="W42" s="605"/>
      <c r="X42" s="605"/>
      <c r="Y42" s="605"/>
      <c r="Z42" s="605"/>
      <c r="AA42" s="605"/>
      <c r="AB42" s="605"/>
      <c r="AC42" s="605"/>
      <c r="AD42" s="605">
        <v>11408.5246016</v>
      </c>
      <c r="AE42" s="605"/>
      <c r="AF42" s="605"/>
      <c r="AG42" s="605"/>
      <c r="AH42" s="605"/>
      <c r="AI42" s="605"/>
      <c r="AJ42" s="605"/>
      <c r="AK42" s="605"/>
      <c r="AL42" s="605"/>
      <c r="AM42" s="605"/>
      <c r="AN42" s="1218">
        <v>56.135717435813191</v>
      </c>
      <c r="AO42" s="605"/>
      <c r="AP42" s="605"/>
      <c r="AQ42" s="605"/>
      <c r="AR42" s="605"/>
      <c r="AS42" s="605"/>
      <c r="AT42" s="605"/>
      <c r="AU42" s="605"/>
      <c r="AV42" s="605"/>
      <c r="AW42" s="605"/>
      <c r="AX42" s="1229" t="s">
        <v>4224</v>
      </c>
      <c r="AY42" s="1229" t="s">
        <v>4225</v>
      </c>
      <c r="AZ42" s="1229"/>
      <c r="BA42" s="1237"/>
    </row>
    <row r="43" spans="1:53" ht="22.5">
      <c r="A43" s="963">
        <v>1</v>
      </c>
      <c r="B43" s="1079" t="s">
        <v>1339</v>
      </c>
      <c r="C43" s="1079"/>
      <c r="D43" s="1079"/>
      <c r="E43" s="1079"/>
      <c r="F43" s="1079"/>
      <c r="G43" s="1079"/>
      <c r="H43" s="1079"/>
      <c r="I43" s="1079"/>
      <c r="J43" s="1079"/>
      <c r="K43" s="1079"/>
      <c r="L43" s="1221" t="s">
        <v>573</v>
      </c>
      <c r="M43" s="1230" t="s">
        <v>574</v>
      </c>
      <c r="N43" s="1223" t="s">
        <v>369</v>
      </c>
      <c r="O43" s="1235">
        <v>232.3</v>
      </c>
      <c r="P43" s="1235">
        <v>464</v>
      </c>
      <c r="Q43" s="1235">
        <v>464</v>
      </c>
      <c r="R43" s="1226">
        <v>0</v>
      </c>
      <c r="S43" s="1235">
        <v>243.79999999999998</v>
      </c>
      <c r="T43" s="1235">
        <v>306.39999999999998</v>
      </c>
      <c r="U43" s="439"/>
      <c r="V43" s="439"/>
      <c r="W43" s="439"/>
      <c r="X43" s="439"/>
      <c r="Y43" s="439"/>
      <c r="Z43" s="439"/>
      <c r="AA43" s="439"/>
      <c r="AB43" s="439"/>
      <c r="AC43" s="439"/>
      <c r="AD43" s="1235">
        <v>277.63593600000002</v>
      </c>
      <c r="AE43" s="439"/>
      <c r="AF43" s="439"/>
      <c r="AG43" s="439"/>
      <c r="AH43" s="439"/>
      <c r="AI43" s="439"/>
      <c r="AJ43" s="439"/>
      <c r="AK43" s="439"/>
      <c r="AL43" s="439"/>
      <c r="AM43" s="439"/>
      <c r="AN43" s="1226">
        <v>13.878562756357685</v>
      </c>
      <c r="AO43" s="439"/>
      <c r="AP43" s="439"/>
      <c r="AQ43" s="439"/>
      <c r="AR43" s="439"/>
      <c r="AS43" s="439"/>
      <c r="AT43" s="439"/>
      <c r="AU43" s="439"/>
      <c r="AV43" s="439"/>
      <c r="AW43" s="439"/>
      <c r="AX43" s="919"/>
      <c r="AY43" s="919"/>
      <c r="AZ43" s="919"/>
      <c r="BA43" s="1079"/>
    </row>
    <row r="44" spans="1:53" ht="11.25">
      <c r="A44" s="963">
        <v>1</v>
      </c>
      <c r="B44" s="1079" t="s">
        <v>1389</v>
      </c>
      <c r="C44" s="1079"/>
      <c r="D44" s="1079"/>
      <c r="E44" s="1079"/>
      <c r="F44" s="1079"/>
      <c r="G44" s="1079"/>
      <c r="H44" s="1079"/>
      <c r="I44" s="1079"/>
      <c r="J44" s="1079"/>
      <c r="K44" s="1079"/>
      <c r="L44" s="1221" t="s">
        <v>575</v>
      </c>
      <c r="M44" s="1232" t="s">
        <v>576</v>
      </c>
      <c r="N44" s="1223" t="s">
        <v>369</v>
      </c>
      <c r="O44" s="1235">
        <v>97.1</v>
      </c>
      <c r="P44" s="1235">
        <v>66.099999999999994</v>
      </c>
      <c r="Q44" s="1235">
        <v>66.099999999999994</v>
      </c>
      <c r="R44" s="1226">
        <v>0</v>
      </c>
      <c r="S44" s="1235">
        <v>101.9</v>
      </c>
      <c r="T44" s="1235">
        <v>70.3</v>
      </c>
      <c r="U44" s="439"/>
      <c r="V44" s="439"/>
      <c r="W44" s="439"/>
      <c r="X44" s="439"/>
      <c r="Y44" s="439"/>
      <c r="Z44" s="439"/>
      <c r="AA44" s="439"/>
      <c r="AB44" s="439"/>
      <c r="AC44" s="439"/>
      <c r="AD44" s="1235">
        <v>70.3</v>
      </c>
      <c r="AE44" s="439"/>
      <c r="AF44" s="439"/>
      <c r="AG44" s="439"/>
      <c r="AH44" s="439"/>
      <c r="AI44" s="439"/>
      <c r="AJ44" s="439"/>
      <c r="AK44" s="439"/>
      <c r="AL44" s="439"/>
      <c r="AM44" s="439"/>
      <c r="AN44" s="1226">
        <v>-31.010794896957812</v>
      </c>
      <c r="AO44" s="439"/>
      <c r="AP44" s="439"/>
      <c r="AQ44" s="439"/>
      <c r="AR44" s="439"/>
      <c r="AS44" s="439"/>
      <c r="AT44" s="439"/>
      <c r="AU44" s="439"/>
      <c r="AV44" s="439"/>
      <c r="AW44" s="439"/>
      <c r="AX44" s="919"/>
      <c r="AY44" s="919"/>
      <c r="AZ44" s="919"/>
      <c r="BA44" s="1079"/>
    </row>
    <row r="45" spans="1:53" ht="11.25">
      <c r="A45" s="963">
        <v>1</v>
      </c>
      <c r="B45" s="1079" t="s">
        <v>1388</v>
      </c>
      <c r="C45" s="1079"/>
      <c r="D45" s="1079"/>
      <c r="E45" s="1079"/>
      <c r="F45" s="1079"/>
      <c r="G45" s="1079"/>
      <c r="H45" s="1079"/>
      <c r="I45" s="1079"/>
      <c r="J45" s="1079"/>
      <c r="K45" s="1079"/>
      <c r="L45" s="1221" t="s">
        <v>577</v>
      </c>
      <c r="M45" s="1232" t="s">
        <v>578</v>
      </c>
      <c r="N45" s="1223" t="s">
        <v>369</v>
      </c>
      <c r="O45" s="1235">
        <v>0</v>
      </c>
      <c r="P45" s="1235">
        <v>209.1</v>
      </c>
      <c r="Q45" s="1235">
        <v>209.1</v>
      </c>
      <c r="R45" s="1226">
        <v>0</v>
      </c>
      <c r="S45" s="1235">
        <v>0</v>
      </c>
      <c r="T45" s="1235">
        <v>0</v>
      </c>
      <c r="U45" s="439"/>
      <c r="V45" s="439"/>
      <c r="W45" s="439"/>
      <c r="X45" s="439"/>
      <c r="Y45" s="439"/>
      <c r="Z45" s="439"/>
      <c r="AA45" s="439"/>
      <c r="AB45" s="439"/>
      <c r="AC45" s="439"/>
      <c r="AD45" s="1235">
        <v>0</v>
      </c>
      <c r="AE45" s="439"/>
      <c r="AF45" s="439"/>
      <c r="AG45" s="439"/>
      <c r="AH45" s="439"/>
      <c r="AI45" s="439"/>
      <c r="AJ45" s="439"/>
      <c r="AK45" s="439"/>
      <c r="AL45" s="439"/>
      <c r="AM45" s="439"/>
      <c r="AN45" s="1226">
        <v>0</v>
      </c>
      <c r="AO45" s="439"/>
      <c r="AP45" s="439"/>
      <c r="AQ45" s="439"/>
      <c r="AR45" s="439"/>
      <c r="AS45" s="439"/>
      <c r="AT45" s="439"/>
      <c r="AU45" s="439"/>
      <c r="AV45" s="439"/>
      <c r="AW45" s="439"/>
      <c r="AX45" s="919"/>
      <c r="AY45" s="919"/>
      <c r="AZ45" s="919"/>
      <c r="BA45" s="1079"/>
    </row>
    <row r="46" spans="1:53" ht="11.25">
      <c r="A46" s="963">
        <v>1</v>
      </c>
      <c r="B46" s="1079" t="s">
        <v>1390</v>
      </c>
      <c r="C46" s="1079"/>
      <c r="D46" s="1079"/>
      <c r="E46" s="1079"/>
      <c r="F46" s="1079"/>
      <c r="G46" s="1079"/>
      <c r="H46" s="1079"/>
      <c r="I46" s="1079"/>
      <c r="J46" s="1079"/>
      <c r="K46" s="1079"/>
      <c r="L46" s="1221" t="s">
        <v>579</v>
      </c>
      <c r="M46" s="1232" t="s">
        <v>580</v>
      </c>
      <c r="N46" s="1223" t="s">
        <v>369</v>
      </c>
      <c r="O46" s="1235">
        <v>25.4</v>
      </c>
      <c r="P46" s="1235">
        <v>9.8000000000000007</v>
      </c>
      <c r="Q46" s="1235">
        <v>9.8000000000000007</v>
      </c>
      <c r="R46" s="1226">
        <v>0</v>
      </c>
      <c r="S46" s="1235">
        <v>26.7</v>
      </c>
      <c r="T46" s="1235">
        <v>39.9</v>
      </c>
      <c r="U46" s="439"/>
      <c r="V46" s="439"/>
      <c r="W46" s="439"/>
      <c r="X46" s="439"/>
      <c r="Y46" s="439"/>
      <c r="Z46" s="439"/>
      <c r="AA46" s="439"/>
      <c r="AB46" s="439"/>
      <c r="AC46" s="439"/>
      <c r="AD46" s="1235">
        <v>11.135936000000003</v>
      </c>
      <c r="AE46" s="439"/>
      <c r="AF46" s="439"/>
      <c r="AG46" s="439"/>
      <c r="AH46" s="439"/>
      <c r="AI46" s="439"/>
      <c r="AJ46" s="439"/>
      <c r="AK46" s="439"/>
      <c r="AL46" s="439"/>
      <c r="AM46" s="439"/>
      <c r="AN46" s="1226">
        <v>-58.292374531835186</v>
      </c>
      <c r="AO46" s="439"/>
      <c r="AP46" s="439"/>
      <c r="AQ46" s="439"/>
      <c r="AR46" s="439"/>
      <c r="AS46" s="439"/>
      <c r="AT46" s="439"/>
      <c r="AU46" s="439"/>
      <c r="AV46" s="439"/>
      <c r="AW46" s="439"/>
      <c r="AX46" s="919"/>
      <c r="AY46" s="919"/>
      <c r="AZ46" s="919"/>
      <c r="BA46" s="1079"/>
    </row>
    <row r="47" spans="1:53" ht="11.25">
      <c r="A47" s="963">
        <v>1</v>
      </c>
      <c r="B47" s="1079" t="s">
        <v>1391</v>
      </c>
      <c r="C47" s="1079"/>
      <c r="D47" s="1079"/>
      <c r="E47" s="1079"/>
      <c r="F47" s="1079"/>
      <c r="G47" s="1079"/>
      <c r="H47" s="1079"/>
      <c r="I47" s="1079"/>
      <c r="J47" s="1079"/>
      <c r="K47" s="1079"/>
      <c r="L47" s="1221" t="s">
        <v>581</v>
      </c>
      <c r="M47" s="1232" t="s">
        <v>582</v>
      </c>
      <c r="N47" s="1223" t="s">
        <v>369</v>
      </c>
      <c r="O47" s="1235">
        <v>56.8</v>
      </c>
      <c r="P47" s="1235">
        <v>13.8</v>
      </c>
      <c r="Q47" s="1235">
        <v>13.8</v>
      </c>
      <c r="R47" s="1226">
        <v>0</v>
      </c>
      <c r="S47" s="1235">
        <v>59.6</v>
      </c>
      <c r="T47" s="1235">
        <v>12.6</v>
      </c>
      <c r="U47" s="439"/>
      <c r="V47" s="439"/>
      <c r="W47" s="439"/>
      <c r="X47" s="439"/>
      <c r="Y47" s="439"/>
      <c r="Z47" s="439"/>
      <c r="AA47" s="439"/>
      <c r="AB47" s="439"/>
      <c r="AC47" s="439"/>
      <c r="AD47" s="1235">
        <v>12.6</v>
      </c>
      <c r="AE47" s="439"/>
      <c r="AF47" s="439"/>
      <c r="AG47" s="439"/>
      <c r="AH47" s="439"/>
      <c r="AI47" s="439"/>
      <c r="AJ47" s="439"/>
      <c r="AK47" s="439"/>
      <c r="AL47" s="439"/>
      <c r="AM47" s="439"/>
      <c r="AN47" s="1226">
        <v>-78.859060402684563</v>
      </c>
      <c r="AO47" s="439"/>
      <c r="AP47" s="439"/>
      <c r="AQ47" s="439"/>
      <c r="AR47" s="439"/>
      <c r="AS47" s="439"/>
      <c r="AT47" s="439"/>
      <c r="AU47" s="439"/>
      <c r="AV47" s="439"/>
      <c r="AW47" s="439"/>
      <c r="AX47" s="919"/>
      <c r="AY47" s="919"/>
      <c r="AZ47" s="919"/>
      <c r="BA47" s="1079"/>
    </row>
    <row r="48" spans="1:53" ht="11.25">
      <c r="A48" s="963">
        <v>1</v>
      </c>
      <c r="B48" s="1079" t="s">
        <v>1392</v>
      </c>
      <c r="C48" s="1079"/>
      <c r="D48" s="1079"/>
      <c r="E48" s="1079"/>
      <c r="F48" s="1079"/>
      <c r="G48" s="1079"/>
      <c r="H48" s="1079"/>
      <c r="I48" s="1079"/>
      <c r="J48" s="1079"/>
      <c r="K48" s="1079"/>
      <c r="L48" s="1221" t="s">
        <v>583</v>
      </c>
      <c r="M48" s="1232" t="s">
        <v>584</v>
      </c>
      <c r="N48" s="1223" t="s">
        <v>369</v>
      </c>
      <c r="O48" s="1235">
        <v>0</v>
      </c>
      <c r="P48" s="1235">
        <v>43.2</v>
      </c>
      <c r="Q48" s="1235">
        <v>43.2</v>
      </c>
      <c r="R48" s="1226">
        <v>0</v>
      </c>
      <c r="S48" s="1235">
        <v>0</v>
      </c>
      <c r="T48" s="1235">
        <v>48.4</v>
      </c>
      <c r="U48" s="439"/>
      <c r="V48" s="439"/>
      <c r="W48" s="439"/>
      <c r="X48" s="439"/>
      <c r="Y48" s="439"/>
      <c r="Z48" s="439"/>
      <c r="AA48" s="439"/>
      <c r="AB48" s="439"/>
      <c r="AC48" s="439"/>
      <c r="AD48" s="1235">
        <v>48.4</v>
      </c>
      <c r="AE48" s="439"/>
      <c r="AF48" s="439"/>
      <c r="AG48" s="439"/>
      <c r="AH48" s="439"/>
      <c r="AI48" s="439"/>
      <c r="AJ48" s="439"/>
      <c r="AK48" s="439"/>
      <c r="AL48" s="439"/>
      <c r="AM48" s="439"/>
      <c r="AN48" s="1226">
        <v>0</v>
      </c>
      <c r="AO48" s="439"/>
      <c r="AP48" s="439"/>
      <c r="AQ48" s="439"/>
      <c r="AR48" s="439"/>
      <c r="AS48" s="439"/>
      <c r="AT48" s="439"/>
      <c r="AU48" s="439"/>
      <c r="AV48" s="439"/>
      <c r="AW48" s="439"/>
      <c r="AX48" s="919"/>
      <c r="AY48" s="919"/>
      <c r="AZ48" s="919"/>
      <c r="BA48" s="1079"/>
    </row>
    <row r="49" spans="1:53" ht="11.25">
      <c r="A49" s="963">
        <v>1</v>
      </c>
      <c r="B49" s="1079" t="s">
        <v>1393</v>
      </c>
      <c r="C49" s="1079"/>
      <c r="D49" s="1079"/>
      <c r="E49" s="1079"/>
      <c r="F49" s="1079"/>
      <c r="G49" s="1079"/>
      <c r="H49" s="1079"/>
      <c r="I49" s="1079"/>
      <c r="J49" s="1079"/>
      <c r="K49" s="1079"/>
      <c r="L49" s="1221" t="s">
        <v>585</v>
      </c>
      <c r="M49" s="1232" t="s">
        <v>586</v>
      </c>
      <c r="N49" s="1223" t="s">
        <v>369</v>
      </c>
      <c r="O49" s="1235">
        <v>53</v>
      </c>
      <c r="P49" s="1235">
        <v>122</v>
      </c>
      <c r="Q49" s="1235">
        <v>122</v>
      </c>
      <c r="R49" s="1226">
        <v>0</v>
      </c>
      <c r="S49" s="1235">
        <v>55.6</v>
      </c>
      <c r="T49" s="1235">
        <v>135.19999999999999</v>
      </c>
      <c r="U49" s="439"/>
      <c r="V49" s="439"/>
      <c r="W49" s="439"/>
      <c r="X49" s="439"/>
      <c r="Y49" s="439"/>
      <c r="Z49" s="439"/>
      <c r="AA49" s="439"/>
      <c r="AB49" s="439"/>
      <c r="AC49" s="439"/>
      <c r="AD49" s="1235">
        <v>135.19999999999999</v>
      </c>
      <c r="AE49" s="439"/>
      <c r="AF49" s="439"/>
      <c r="AG49" s="439"/>
      <c r="AH49" s="439"/>
      <c r="AI49" s="439"/>
      <c r="AJ49" s="439"/>
      <c r="AK49" s="439"/>
      <c r="AL49" s="439"/>
      <c r="AM49" s="439"/>
      <c r="AN49" s="1226">
        <v>143.16546762589925</v>
      </c>
      <c r="AO49" s="439"/>
      <c r="AP49" s="439"/>
      <c r="AQ49" s="439"/>
      <c r="AR49" s="439"/>
      <c r="AS49" s="439"/>
      <c r="AT49" s="439"/>
      <c r="AU49" s="439"/>
      <c r="AV49" s="439"/>
      <c r="AW49" s="439"/>
      <c r="AX49" s="919"/>
      <c r="AY49" s="919"/>
      <c r="AZ49" s="919"/>
      <c r="BA49" s="1079"/>
    </row>
    <row r="50" spans="1:53" ht="11.25">
      <c r="A50" s="963">
        <v>1</v>
      </c>
      <c r="B50" s="1079" t="s">
        <v>1501</v>
      </c>
      <c r="C50" s="1079"/>
      <c r="D50" s="1079"/>
      <c r="E50" s="1079"/>
      <c r="F50" s="1079"/>
      <c r="G50" s="1079"/>
      <c r="H50" s="1079"/>
      <c r="I50" s="1079"/>
      <c r="J50" s="1079"/>
      <c r="K50" s="1079"/>
      <c r="L50" s="1221" t="s">
        <v>1507</v>
      </c>
      <c r="M50" s="1232" t="s">
        <v>1503</v>
      </c>
      <c r="N50" s="1223" t="s">
        <v>369</v>
      </c>
      <c r="O50" s="1235">
        <v>0</v>
      </c>
      <c r="P50" s="1235">
        <v>0</v>
      </c>
      <c r="Q50" s="1235">
        <v>0</v>
      </c>
      <c r="R50" s="1226">
        <v>0</v>
      </c>
      <c r="S50" s="1235">
        <v>0</v>
      </c>
      <c r="T50" s="1235">
        <v>0</v>
      </c>
      <c r="U50" s="439"/>
      <c r="V50" s="439"/>
      <c r="W50" s="439"/>
      <c r="X50" s="439"/>
      <c r="Y50" s="439"/>
      <c r="Z50" s="439"/>
      <c r="AA50" s="439"/>
      <c r="AB50" s="439"/>
      <c r="AC50" s="439"/>
      <c r="AD50" s="1235">
        <v>0</v>
      </c>
      <c r="AE50" s="439"/>
      <c r="AF50" s="439"/>
      <c r="AG50" s="439"/>
      <c r="AH50" s="439"/>
      <c r="AI50" s="439"/>
      <c r="AJ50" s="439"/>
      <c r="AK50" s="439"/>
      <c r="AL50" s="439"/>
      <c r="AM50" s="439"/>
      <c r="AN50" s="1226">
        <v>0</v>
      </c>
      <c r="AO50" s="439"/>
      <c r="AP50" s="439"/>
      <c r="AQ50" s="439"/>
      <c r="AR50" s="439"/>
      <c r="AS50" s="439"/>
      <c r="AT50" s="439"/>
      <c r="AU50" s="439"/>
      <c r="AV50" s="439"/>
      <c r="AW50" s="439"/>
      <c r="AX50" s="919"/>
      <c r="AY50" s="919"/>
      <c r="AZ50" s="919"/>
      <c r="BA50" s="1079"/>
    </row>
    <row r="51" spans="1:53" ht="22.5">
      <c r="A51" s="963">
        <v>1</v>
      </c>
      <c r="B51" s="1079"/>
      <c r="C51" s="1079"/>
      <c r="D51" s="1079"/>
      <c r="E51" s="1079"/>
      <c r="F51" s="1079"/>
      <c r="G51" s="1079"/>
      <c r="H51" s="1079"/>
      <c r="I51" s="1079"/>
      <c r="J51" s="1079"/>
      <c r="K51" s="1079"/>
      <c r="L51" s="1221" t="s">
        <v>587</v>
      </c>
      <c r="M51" s="1230" t="s">
        <v>588</v>
      </c>
      <c r="N51" s="1223" t="s">
        <v>369</v>
      </c>
      <c r="O51" s="439">
        <v>5151.8</v>
      </c>
      <c r="P51" s="439">
        <v>6419.2999999999993</v>
      </c>
      <c r="Q51" s="439">
        <v>6419.2999999999993</v>
      </c>
      <c r="R51" s="1226">
        <v>0</v>
      </c>
      <c r="S51" s="439">
        <v>5406.3</v>
      </c>
      <c r="T51" s="439">
        <v>9092.0243231999993</v>
      </c>
      <c r="U51" s="439"/>
      <c r="V51" s="439"/>
      <c r="W51" s="439"/>
      <c r="X51" s="439"/>
      <c r="Y51" s="439"/>
      <c r="Z51" s="439"/>
      <c r="AA51" s="439"/>
      <c r="AB51" s="439"/>
      <c r="AC51" s="439"/>
      <c r="AD51" s="439">
        <v>9092.0243231999993</v>
      </c>
      <c r="AE51" s="439"/>
      <c r="AF51" s="439"/>
      <c r="AG51" s="439"/>
      <c r="AH51" s="439"/>
      <c r="AI51" s="439"/>
      <c r="AJ51" s="439"/>
      <c r="AK51" s="439"/>
      <c r="AL51" s="439"/>
      <c r="AM51" s="439"/>
      <c r="AN51" s="1226">
        <v>68.174617080073233</v>
      </c>
      <c r="AO51" s="439"/>
      <c r="AP51" s="439"/>
      <c r="AQ51" s="439"/>
      <c r="AR51" s="439"/>
      <c r="AS51" s="439"/>
      <c r="AT51" s="439"/>
      <c r="AU51" s="439"/>
      <c r="AV51" s="439"/>
      <c r="AW51" s="439"/>
      <c r="AX51" s="919"/>
      <c r="AY51" s="919"/>
      <c r="AZ51" s="919"/>
      <c r="BA51" s="1079"/>
    </row>
    <row r="52" spans="1:53" ht="11.25">
      <c r="A52" s="963">
        <v>1</v>
      </c>
      <c r="B52" s="1079" t="s">
        <v>1329</v>
      </c>
      <c r="C52" s="1079"/>
      <c r="D52" s="1079"/>
      <c r="E52" s="1079"/>
      <c r="F52" s="1079"/>
      <c r="G52" s="1079"/>
      <c r="H52" s="1079"/>
      <c r="I52" s="1079"/>
      <c r="J52" s="1079"/>
      <c r="K52" s="1079"/>
      <c r="L52" s="1221" t="s">
        <v>589</v>
      </c>
      <c r="M52" s="1232" t="s">
        <v>590</v>
      </c>
      <c r="N52" s="1223" t="s">
        <v>369</v>
      </c>
      <c r="O52" s="1235">
        <v>3995.4</v>
      </c>
      <c r="P52" s="1235">
        <v>4997.8999999999996</v>
      </c>
      <c r="Q52" s="1235">
        <v>4997.8999999999996</v>
      </c>
      <c r="R52" s="1226">
        <v>0</v>
      </c>
      <c r="S52" s="1235">
        <v>4192.8</v>
      </c>
      <c r="T52" s="1235">
        <v>6983.1215999999995</v>
      </c>
      <c r="U52" s="439"/>
      <c r="V52" s="439"/>
      <c r="W52" s="439"/>
      <c r="X52" s="439"/>
      <c r="Y52" s="439"/>
      <c r="Z52" s="439"/>
      <c r="AA52" s="439"/>
      <c r="AB52" s="439"/>
      <c r="AC52" s="439"/>
      <c r="AD52" s="1235">
        <v>6983.1215999999995</v>
      </c>
      <c r="AE52" s="439"/>
      <c r="AF52" s="439"/>
      <c r="AG52" s="439"/>
      <c r="AH52" s="439"/>
      <c r="AI52" s="439"/>
      <c r="AJ52" s="439"/>
      <c r="AK52" s="439"/>
      <c r="AL52" s="439"/>
      <c r="AM52" s="439"/>
      <c r="AN52" s="1226">
        <v>66.550314825414986</v>
      </c>
      <c r="AO52" s="439"/>
      <c r="AP52" s="439"/>
      <c r="AQ52" s="439"/>
      <c r="AR52" s="439"/>
      <c r="AS52" s="439"/>
      <c r="AT52" s="439"/>
      <c r="AU52" s="439"/>
      <c r="AV52" s="439"/>
      <c r="AW52" s="439"/>
      <c r="AX52" s="919"/>
      <c r="AY52" s="919"/>
      <c r="AZ52" s="919"/>
      <c r="BA52" s="1079"/>
    </row>
    <row r="53" spans="1:53" ht="22.5">
      <c r="A53" s="963">
        <v>1</v>
      </c>
      <c r="B53" s="1079" t="s">
        <v>1332</v>
      </c>
      <c r="C53" s="1079"/>
      <c r="D53" s="1079"/>
      <c r="E53" s="1079"/>
      <c r="F53" s="1079"/>
      <c r="G53" s="1079"/>
      <c r="H53" s="1079"/>
      <c r="I53" s="1079"/>
      <c r="J53" s="1079"/>
      <c r="K53" s="1079"/>
      <c r="L53" s="1221" t="s">
        <v>591</v>
      </c>
      <c r="M53" s="1232" t="s">
        <v>592</v>
      </c>
      <c r="N53" s="1223" t="s">
        <v>369</v>
      </c>
      <c r="O53" s="1235">
        <v>1156.4000000000001</v>
      </c>
      <c r="P53" s="1235">
        <v>1421.4</v>
      </c>
      <c r="Q53" s="1235">
        <v>1421.4</v>
      </c>
      <c r="R53" s="1226">
        <v>0</v>
      </c>
      <c r="S53" s="1235">
        <v>1213.5</v>
      </c>
      <c r="T53" s="1235">
        <v>2108.9027231999999</v>
      </c>
      <c r="U53" s="439"/>
      <c r="V53" s="439"/>
      <c r="W53" s="439"/>
      <c r="X53" s="439"/>
      <c r="Y53" s="439"/>
      <c r="Z53" s="439"/>
      <c r="AA53" s="439"/>
      <c r="AB53" s="439"/>
      <c r="AC53" s="439"/>
      <c r="AD53" s="1235">
        <v>2108.9027231999999</v>
      </c>
      <c r="AE53" s="439"/>
      <c r="AF53" s="439"/>
      <c r="AG53" s="439"/>
      <c r="AH53" s="439"/>
      <c r="AI53" s="439"/>
      <c r="AJ53" s="439"/>
      <c r="AK53" s="439"/>
      <c r="AL53" s="439"/>
      <c r="AM53" s="439"/>
      <c r="AN53" s="1226">
        <v>73.786792187886263</v>
      </c>
      <c r="AO53" s="439"/>
      <c r="AP53" s="439"/>
      <c r="AQ53" s="439"/>
      <c r="AR53" s="439"/>
      <c r="AS53" s="439"/>
      <c r="AT53" s="439"/>
      <c r="AU53" s="439"/>
      <c r="AV53" s="439"/>
      <c r="AW53" s="439"/>
      <c r="AX53" s="919"/>
      <c r="AY53" s="919"/>
      <c r="AZ53" s="919"/>
      <c r="BA53" s="1079"/>
    </row>
    <row r="54" spans="1:53" ht="33.75">
      <c r="A54" s="963">
        <v>1</v>
      </c>
      <c r="B54" s="1241" t="s">
        <v>1342</v>
      </c>
      <c r="C54" s="1079"/>
      <c r="D54" s="1079"/>
      <c r="E54" s="1079"/>
      <c r="F54" s="1079"/>
      <c r="G54" s="1079"/>
      <c r="H54" s="1079"/>
      <c r="I54" s="1079"/>
      <c r="J54" s="1079"/>
      <c r="K54" s="1079"/>
      <c r="L54" s="1221" t="s">
        <v>593</v>
      </c>
      <c r="M54" s="1230" t="s">
        <v>594</v>
      </c>
      <c r="N54" s="1223" t="s">
        <v>369</v>
      </c>
      <c r="O54" s="1235">
        <v>0</v>
      </c>
      <c r="P54" s="1235">
        <v>0</v>
      </c>
      <c r="Q54" s="1235">
        <v>0</v>
      </c>
      <c r="R54" s="1226">
        <v>0</v>
      </c>
      <c r="S54" s="1235">
        <v>0</v>
      </c>
      <c r="T54" s="1235">
        <v>0</v>
      </c>
      <c r="U54" s="439"/>
      <c r="V54" s="439"/>
      <c r="W54" s="439"/>
      <c r="X54" s="439"/>
      <c r="Y54" s="439"/>
      <c r="Z54" s="439"/>
      <c r="AA54" s="439"/>
      <c r="AB54" s="439"/>
      <c r="AC54" s="439"/>
      <c r="AD54" s="1235">
        <v>0</v>
      </c>
      <c r="AE54" s="439"/>
      <c r="AF54" s="439"/>
      <c r="AG54" s="439"/>
      <c r="AH54" s="439"/>
      <c r="AI54" s="439"/>
      <c r="AJ54" s="439"/>
      <c r="AK54" s="439"/>
      <c r="AL54" s="439"/>
      <c r="AM54" s="439"/>
      <c r="AN54" s="1226">
        <v>0</v>
      </c>
      <c r="AO54" s="439"/>
      <c r="AP54" s="439"/>
      <c r="AQ54" s="439"/>
      <c r="AR54" s="439"/>
      <c r="AS54" s="439"/>
      <c r="AT54" s="439"/>
      <c r="AU54" s="439"/>
      <c r="AV54" s="439"/>
      <c r="AW54" s="439"/>
      <c r="AX54" s="919"/>
      <c r="AY54" s="919"/>
      <c r="AZ54" s="919"/>
      <c r="BA54" s="1079"/>
    </row>
    <row r="55" spans="1:53" ht="15">
      <c r="A55" s="963">
        <v>1</v>
      </c>
      <c r="B55" s="1241" t="s">
        <v>1344</v>
      </c>
      <c r="C55" s="1079"/>
      <c r="D55" s="1079"/>
      <c r="E55" s="1079"/>
      <c r="F55" s="1079"/>
      <c r="G55" s="1079"/>
      <c r="H55" s="1079"/>
      <c r="I55" s="1079"/>
      <c r="J55" s="1079"/>
      <c r="K55" s="1079"/>
      <c r="L55" s="1221" t="s">
        <v>595</v>
      </c>
      <c r="M55" s="1230" t="s">
        <v>596</v>
      </c>
      <c r="N55" s="1223" t="s">
        <v>369</v>
      </c>
      <c r="O55" s="1235">
        <v>91.8</v>
      </c>
      <c r="P55" s="1235">
        <v>31.3</v>
      </c>
      <c r="Q55" s="1235">
        <v>31.3</v>
      </c>
      <c r="R55" s="1226">
        <v>0</v>
      </c>
      <c r="S55" s="1235">
        <v>96.3</v>
      </c>
      <c r="T55" s="1235">
        <v>73</v>
      </c>
      <c r="U55" s="439"/>
      <c r="V55" s="439"/>
      <c r="W55" s="439"/>
      <c r="X55" s="439"/>
      <c r="Y55" s="439"/>
      <c r="Z55" s="439"/>
      <c r="AA55" s="439"/>
      <c r="AB55" s="439"/>
      <c r="AC55" s="439"/>
      <c r="AD55" s="1235">
        <v>35.499708800000001</v>
      </c>
      <c r="AE55" s="439"/>
      <c r="AF55" s="439"/>
      <c r="AG55" s="439"/>
      <c r="AH55" s="439"/>
      <c r="AI55" s="439"/>
      <c r="AJ55" s="439"/>
      <c r="AK55" s="439"/>
      <c r="AL55" s="439"/>
      <c r="AM55" s="439"/>
      <c r="AN55" s="1226">
        <v>-63.136335617860851</v>
      </c>
      <c r="AO55" s="439"/>
      <c r="AP55" s="439"/>
      <c r="AQ55" s="439"/>
      <c r="AR55" s="439"/>
      <c r="AS55" s="439"/>
      <c r="AT55" s="439"/>
      <c r="AU55" s="439"/>
      <c r="AV55" s="439"/>
      <c r="AW55" s="439"/>
      <c r="AX55" s="919"/>
      <c r="AY55" s="919"/>
      <c r="AZ55" s="919"/>
      <c r="BA55" s="1079"/>
    </row>
    <row r="56" spans="1:53" ht="15">
      <c r="A56" s="963">
        <v>1</v>
      </c>
      <c r="B56" s="1241" t="s">
        <v>1346</v>
      </c>
      <c r="C56" s="1079"/>
      <c r="D56" s="1079"/>
      <c r="E56" s="1079"/>
      <c r="F56" s="1079"/>
      <c r="G56" s="1079"/>
      <c r="H56" s="1079"/>
      <c r="I56" s="1079"/>
      <c r="J56" s="1079"/>
      <c r="K56" s="1079"/>
      <c r="L56" s="1221" t="s">
        <v>597</v>
      </c>
      <c r="M56" s="1230" t="s">
        <v>598</v>
      </c>
      <c r="N56" s="1223" t="s">
        <v>369</v>
      </c>
      <c r="O56" s="1235">
        <v>6.3</v>
      </c>
      <c r="P56" s="1235">
        <v>11</v>
      </c>
      <c r="Q56" s="1235">
        <v>11</v>
      </c>
      <c r="R56" s="1226">
        <v>0</v>
      </c>
      <c r="S56" s="1235">
        <v>6.6</v>
      </c>
      <c r="T56" s="1235">
        <v>7.4</v>
      </c>
      <c r="U56" s="439"/>
      <c r="V56" s="439"/>
      <c r="W56" s="439"/>
      <c r="X56" s="439"/>
      <c r="Y56" s="439"/>
      <c r="Z56" s="439"/>
      <c r="AA56" s="439"/>
      <c r="AB56" s="439"/>
      <c r="AC56" s="439"/>
      <c r="AD56" s="1235">
        <v>7.4</v>
      </c>
      <c r="AE56" s="439"/>
      <c r="AF56" s="439"/>
      <c r="AG56" s="439"/>
      <c r="AH56" s="439"/>
      <c r="AI56" s="439"/>
      <c r="AJ56" s="439"/>
      <c r="AK56" s="439"/>
      <c r="AL56" s="439"/>
      <c r="AM56" s="439"/>
      <c r="AN56" s="1226">
        <v>12.121212121212132</v>
      </c>
      <c r="AO56" s="439"/>
      <c r="AP56" s="439"/>
      <c r="AQ56" s="439"/>
      <c r="AR56" s="439"/>
      <c r="AS56" s="439"/>
      <c r="AT56" s="439"/>
      <c r="AU56" s="439"/>
      <c r="AV56" s="439"/>
      <c r="AW56" s="439"/>
      <c r="AX56" s="919"/>
      <c r="AY56" s="919"/>
      <c r="AZ56" s="919"/>
      <c r="BA56" s="1079"/>
    </row>
    <row r="57" spans="1:53" ht="15">
      <c r="A57" s="963">
        <v>1</v>
      </c>
      <c r="B57" s="1241" t="s">
        <v>1348</v>
      </c>
      <c r="C57" s="1079"/>
      <c r="D57" s="1079"/>
      <c r="E57" s="1079"/>
      <c r="F57" s="1079"/>
      <c r="G57" s="1079"/>
      <c r="H57" s="1079"/>
      <c r="I57" s="1079"/>
      <c r="J57" s="1079"/>
      <c r="K57" s="1079"/>
      <c r="L57" s="1221" t="s">
        <v>599</v>
      </c>
      <c r="M57" s="1230" t="s">
        <v>600</v>
      </c>
      <c r="N57" s="1223" t="s">
        <v>369</v>
      </c>
      <c r="O57" s="1235">
        <v>0</v>
      </c>
      <c r="P57" s="1235">
        <v>0</v>
      </c>
      <c r="Q57" s="1235">
        <v>0</v>
      </c>
      <c r="R57" s="1226">
        <v>0</v>
      </c>
      <c r="S57" s="1235">
        <v>0</v>
      </c>
      <c r="T57" s="1235">
        <v>0</v>
      </c>
      <c r="U57" s="439"/>
      <c r="V57" s="439"/>
      <c r="W57" s="439"/>
      <c r="X57" s="439"/>
      <c r="Y57" s="439"/>
      <c r="Z57" s="439"/>
      <c r="AA57" s="439"/>
      <c r="AB57" s="439"/>
      <c r="AC57" s="439"/>
      <c r="AD57" s="1235">
        <v>0</v>
      </c>
      <c r="AE57" s="439"/>
      <c r="AF57" s="439"/>
      <c r="AG57" s="439"/>
      <c r="AH57" s="439"/>
      <c r="AI57" s="439"/>
      <c r="AJ57" s="439"/>
      <c r="AK57" s="439"/>
      <c r="AL57" s="439"/>
      <c r="AM57" s="439"/>
      <c r="AN57" s="1226">
        <v>0</v>
      </c>
      <c r="AO57" s="439"/>
      <c r="AP57" s="439"/>
      <c r="AQ57" s="439"/>
      <c r="AR57" s="439"/>
      <c r="AS57" s="439"/>
      <c r="AT57" s="439"/>
      <c r="AU57" s="439"/>
      <c r="AV57" s="439"/>
      <c r="AW57" s="439"/>
      <c r="AX57" s="919"/>
      <c r="AY57" s="919"/>
      <c r="AZ57" s="919"/>
      <c r="BA57" s="1079"/>
    </row>
    <row r="58" spans="1:53" ht="15">
      <c r="A58" s="963">
        <v>1</v>
      </c>
      <c r="B58" s="1241" t="s">
        <v>1350</v>
      </c>
      <c r="C58" s="1079"/>
      <c r="D58" s="1079"/>
      <c r="E58" s="1079"/>
      <c r="F58" s="1079"/>
      <c r="G58" s="1079"/>
      <c r="H58" s="1079"/>
      <c r="I58" s="1079"/>
      <c r="J58" s="1079"/>
      <c r="K58" s="1079"/>
      <c r="L58" s="1221" t="s">
        <v>601</v>
      </c>
      <c r="M58" s="1230" t="s">
        <v>602</v>
      </c>
      <c r="N58" s="1223" t="s">
        <v>369</v>
      </c>
      <c r="O58" s="1235">
        <v>1480.7</v>
      </c>
      <c r="P58" s="1235">
        <v>1603.6</v>
      </c>
      <c r="Q58" s="1235">
        <v>1603.6</v>
      </c>
      <c r="R58" s="1226">
        <v>0</v>
      </c>
      <c r="S58" s="1235">
        <v>1553.8</v>
      </c>
      <c r="T58" s="1235">
        <v>2165</v>
      </c>
      <c r="U58" s="439"/>
      <c r="V58" s="439"/>
      <c r="W58" s="439"/>
      <c r="X58" s="439"/>
      <c r="Y58" s="439"/>
      <c r="Z58" s="439"/>
      <c r="AA58" s="439"/>
      <c r="AB58" s="439"/>
      <c r="AC58" s="439"/>
      <c r="AD58" s="1235">
        <v>1995.9646336000001</v>
      </c>
      <c r="AE58" s="439"/>
      <c r="AF58" s="439"/>
      <c r="AG58" s="439"/>
      <c r="AH58" s="439"/>
      <c r="AI58" s="439"/>
      <c r="AJ58" s="439"/>
      <c r="AK58" s="439"/>
      <c r="AL58" s="439"/>
      <c r="AM58" s="439"/>
      <c r="AN58" s="1226">
        <v>28.456985043120103</v>
      </c>
      <c r="AO58" s="439"/>
      <c r="AP58" s="439"/>
      <c r="AQ58" s="439"/>
      <c r="AR58" s="439"/>
      <c r="AS58" s="439"/>
      <c r="AT58" s="439"/>
      <c r="AU58" s="439"/>
      <c r="AV58" s="439"/>
      <c r="AW58" s="439"/>
      <c r="AX58" s="919"/>
      <c r="AY58" s="919"/>
      <c r="AZ58" s="919"/>
      <c r="BA58" s="1079"/>
    </row>
    <row r="59" spans="1:53" ht="15">
      <c r="A59" s="963">
        <v>1</v>
      </c>
      <c r="B59" s="1241" t="s">
        <v>1352</v>
      </c>
      <c r="C59" s="1079"/>
      <c r="D59" s="1079"/>
      <c r="E59" s="1079"/>
      <c r="F59" s="1079"/>
      <c r="G59" s="1079"/>
      <c r="H59" s="1079"/>
      <c r="I59" s="1079"/>
      <c r="J59" s="1079"/>
      <c r="K59" s="1079"/>
      <c r="L59" s="1221" t="s">
        <v>1410</v>
      </c>
      <c r="M59" s="1234" t="s">
        <v>603</v>
      </c>
      <c r="N59" s="1223" t="s">
        <v>369</v>
      </c>
      <c r="O59" s="1235">
        <v>0</v>
      </c>
      <c r="P59" s="1235">
        <v>0</v>
      </c>
      <c r="Q59" s="1235">
        <v>0</v>
      </c>
      <c r="R59" s="1226">
        <v>0</v>
      </c>
      <c r="S59" s="1235">
        <v>0</v>
      </c>
      <c r="T59" s="1235">
        <v>0</v>
      </c>
      <c r="U59" s="439"/>
      <c r="V59" s="439"/>
      <c r="W59" s="439"/>
      <c r="X59" s="439"/>
      <c r="Y59" s="439"/>
      <c r="Z59" s="439"/>
      <c r="AA59" s="439"/>
      <c r="AB59" s="439"/>
      <c r="AC59" s="439"/>
      <c r="AD59" s="1235">
        <v>0</v>
      </c>
      <c r="AE59" s="439"/>
      <c r="AF59" s="439"/>
      <c r="AG59" s="439"/>
      <c r="AH59" s="439"/>
      <c r="AI59" s="439"/>
      <c r="AJ59" s="439"/>
      <c r="AK59" s="439"/>
      <c r="AL59" s="439"/>
      <c r="AM59" s="439"/>
      <c r="AN59" s="1226">
        <v>0</v>
      </c>
      <c r="AO59" s="439"/>
      <c r="AP59" s="439"/>
      <c r="AQ59" s="439"/>
      <c r="AR59" s="439"/>
      <c r="AS59" s="439"/>
      <c r="AT59" s="439"/>
      <c r="AU59" s="439"/>
      <c r="AV59" s="439"/>
      <c r="AW59" s="439"/>
      <c r="AX59" s="919"/>
      <c r="AY59" s="919"/>
      <c r="AZ59" s="919"/>
      <c r="BA59" s="1079"/>
    </row>
    <row r="60" spans="1:53" ht="15">
      <c r="A60" s="963">
        <v>1</v>
      </c>
      <c r="B60" s="1241" t="s">
        <v>1354</v>
      </c>
      <c r="C60" s="1079"/>
      <c r="D60" s="1079"/>
      <c r="E60" s="1079"/>
      <c r="F60" s="1079"/>
      <c r="G60" s="1079"/>
      <c r="H60" s="1079"/>
      <c r="I60" s="1079"/>
      <c r="J60" s="1079"/>
      <c r="K60" s="1079"/>
      <c r="L60" s="1221" t="s">
        <v>1411</v>
      </c>
      <c r="M60" s="1234" t="s">
        <v>604</v>
      </c>
      <c r="N60" s="1223" t="s">
        <v>369</v>
      </c>
      <c r="O60" s="1235">
        <v>0</v>
      </c>
      <c r="P60" s="1235">
        <v>0</v>
      </c>
      <c r="Q60" s="1235">
        <v>0</v>
      </c>
      <c r="R60" s="1226">
        <v>0</v>
      </c>
      <c r="S60" s="1235">
        <v>0</v>
      </c>
      <c r="T60" s="1235">
        <v>0</v>
      </c>
      <c r="U60" s="439"/>
      <c r="V60" s="439"/>
      <c r="W60" s="439"/>
      <c r="X60" s="439"/>
      <c r="Y60" s="439"/>
      <c r="Z60" s="439"/>
      <c r="AA60" s="439"/>
      <c r="AB60" s="439"/>
      <c r="AC60" s="439"/>
      <c r="AD60" s="1235">
        <v>0</v>
      </c>
      <c r="AE60" s="439"/>
      <c r="AF60" s="439"/>
      <c r="AG60" s="439"/>
      <c r="AH60" s="439"/>
      <c r="AI60" s="439"/>
      <c r="AJ60" s="439"/>
      <c r="AK60" s="439"/>
      <c r="AL60" s="439"/>
      <c r="AM60" s="439"/>
      <c r="AN60" s="1226">
        <v>0</v>
      </c>
      <c r="AO60" s="439"/>
      <c r="AP60" s="439"/>
      <c r="AQ60" s="439"/>
      <c r="AR60" s="439"/>
      <c r="AS60" s="439"/>
      <c r="AT60" s="439"/>
      <c r="AU60" s="439"/>
      <c r="AV60" s="439"/>
      <c r="AW60" s="439"/>
      <c r="AX60" s="919"/>
      <c r="AY60" s="919"/>
      <c r="AZ60" s="919"/>
      <c r="BA60" s="1079"/>
    </row>
    <row r="61" spans="1:53" ht="11.25">
      <c r="A61" s="963">
        <v>1</v>
      </c>
      <c r="B61" s="1079" t="s">
        <v>1504</v>
      </c>
      <c r="C61" s="1079"/>
      <c r="D61" s="1079"/>
      <c r="E61" s="1079"/>
      <c r="F61" s="1079"/>
      <c r="G61" s="1079"/>
      <c r="H61" s="1079"/>
      <c r="I61" s="1079"/>
      <c r="J61" s="1079"/>
      <c r="K61" s="1079"/>
      <c r="L61" s="1221" t="s">
        <v>1506</v>
      </c>
      <c r="M61" s="1232" t="s">
        <v>1505</v>
      </c>
      <c r="N61" s="1223" t="s">
        <v>369</v>
      </c>
      <c r="O61" s="1235">
        <v>1480.7</v>
      </c>
      <c r="P61" s="1235">
        <v>1603.6</v>
      </c>
      <c r="Q61" s="1235">
        <v>1603.6</v>
      </c>
      <c r="R61" s="1226">
        <v>0</v>
      </c>
      <c r="S61" s="1235">
        <v>1553.8</v>
      </c>
      <c r="T61" s="1235">
        <v>2165</v>
      </c>
      <c r="U61" s="439"/>
      <c r="V61" s="439"/>
      <c r="W61" s="439"/>
      <c r="X61" s="439"/>
      <c r="Y61" s="439"/>
      <c r="Z61" s="439"/>
      <c r="AA61" s="439"/>
      <c r="AB61" s="439"/>
      <c r="AC61" s="439"/>
      <c r="AD61" s="1235">
        <v>1995.9646336000001</v>
      </c>
      <c r="AE61" s="439"/>
      <c r="AF61" s="439"/>
      <c r="AG61" s="439"/>
      <c r="AH61" s="439"/>
      <c r="AI61" s="439"/>
      <c r="AJ61" s="439"/>
      <c r="AK61" s="439"/>
      <c r="AL61" s="439"/>
      <c r="AM61" s="439"/>
      <c r="AN61" s="1226">
        <v>28.456985043120103</v>
      </c>
      <c r="AO61" s="439"/>
      <c r="AP61" s="439"/>
      <c r="AQ61" s="439"/>
      <c r="AR61" s="439"/>
      <c r="AS61" s="439"/>
      <c r="AT61" s="439"/>
      <c r="AU61" s="439"/>
      <c r="AV61" s="439"/>
      <c r="AW61" s="439"/>
      <c r="AX61" s="919"/>
      <c r="AY61" s="919"/>
      <c r="AZ61" s="919"/>
      <c r="BA61" s="1079"/>
    </row>
    <row r="62" spans="1:53" ht="22.5">
      <c r="A62" s="963">
        <v>1</v>
      </c>
      <c r="B62" s="1079"/>
      <c r="C62" s="1079"/>
      <c r="D62" s="1079"/>
      <c r="E62" s="1079"/>
      <c r="F62" s="1079"/>
      <c r="G62" s="1079"/>
      <c r="H62" s="1079"/>
      <c r="I62" s="1079"/>
      <c r="J62" s="1079"/>
      <c r="K62" s="1079"/>
      <c r="L62" s="1221" t="s">
        <v>382</v>
      </c>
      <c r="M62" s="1222" t="s">
        <v>1423</v>
      </c>
      <c r="N62" s="1223" t="s">
        <v>369</v>
      </c>
      <c r="O62" s="1235">
        <v>0</v>
      </c>
      <c r="P62" s="1235">
        <v>0</v>
      </c>
      <c r="Q62" s="1235">
        <v>0</v>
      </c>
      <c r="R62" s="1226">
        <v>0</v>
      </c>
      <c r="S62" s="1235">
        <v>0</v>
      </c>
      <c r="T62" s="1235">
        <v>0</v>
      </c>
      <c r="U62" s="439"/>
      <c r="V62" s="439"/>
      <c r="W62" s="439"/>
      <c r="X62" s="439"/>
      <c r="Y62" s="439"/>
      <c r="Z62" s="439"/>
      <c r="AA62" s="439"/>
      <c r="AB62" s="439"/>
      <c r="AC62" s="439"/>
      <c r="AD62" s="1235">
        <v>0</v>
      </c>
      <c r="AE62" s="439"/>
      <c r="AF62" s="439"/>
      <c r="AG62" s="439"/>
      <c r="AH62" s="439"/>
      <c r="AI62" s="439"/>
      <c r="AJ62" s="439"/>
      <c r="AK62" s="439"/>
      <c r="AL62" s="439"/>
      <c r="AM62" s="439"/>
      <c r="AN62" s="1226">
        <v>0</v>
      </c>
      <c r="AO62" s="439"/>
      <c r="AP62" s="439"/>
      <c r="AQ62" s="439"/>
      <c r="AR62" s="439"/>
      <c r="AS62" s="439"/>
      <c r="AT62" s="439"/>
      <c r="AU62" s="439"/>
      <c r="AV62" s="439"/>
      <c r="AW62" s="439"/>
      <c r="AX62" s="919"/>
      <c r="AY62" s="919"/>
      <c r="AZ62" s="919"/>
      <c r="BA62" s="1079"/>
    </row>
    <row r="63" spans="1:53" ht="11.25">
      <c r="A63" s="963">
        <v>1</v>
      </c>
      <c r="B63" s="1079"/>
      <c r="C63" s="1079"/>
      <c r="D63" s="1079"/>
      <c r="E63" s="1079"/>
      <c r="F63" s="1079"/>
      <c r="G63" s="1079"/>
      <c r="H63" s="1079"/>
      <c r="I63" s="1079"/>
      <c r="J63" s="1079"/>
      <c r="K63" s="1079"/>
      <c r="L63" s="1221" t="s">
        <v>1237</v>
      </c>
      <c r="M63" s="1222" t="s">
        <v>1238</v>
      </c>
      <c r="N63" s="1223" t="s">
        <v>369</v>
      </c>
      <c r="O63" s="964"/>
      <c r="P63" s="964"/>
      <c r="Q63" s="964"/>
      <c r="R63" s="1226">
        <v>0</v>
      </c>
      <c r="S63" s="964"/>
      <c r="T63" s="964"/>
      <c r="U63" s="439"/>
      <c r="V63" s="439"/>
      <c r="W63" s="439"/>
      <c r="X63" s="439"/>
      <c r="Y63" s="439"/>
      <c r="Z63" s="439"/>
      <c r="AA63" s="439"/>
      <c r="AB63" s="439"/>
      <c r="AC63" s="439"/>
      <c r="AD63" s="964"/>
      <c r="AE63" s="439"/>
      <c r="AF63" s="439"/>
      <c r="AG63" s="439"/>
      <c r="AH63" s="439"/>
      <c r="AI63" s="439"/>
      <c r="AJ63" s="439"/>
      <c r="AK63" s="439"/>
      <c r="AL63" s="439"/>
      <c r="AM63" s="439"/>
      <c r="AN63" s="1226">
        <v>0</v>
      </c>
      <c r="AO63" s="439"/>
      <c r="AP63" s="439"/>
      <c r="AQ63" s="439"/>
      <c r="AR63" s="439"/>
      <c r="AS63" s="439"/>
      <c r="AT63" s="439"/>
      <c r="AU63" s="439"/>
      <c r="AV63" s="439"/>
      <c r="AW63" s="439"/>
      <c r="AX63" s="919"/>
      <c r="AY63" s="919"/>
      <c r="AZ63" s="919"/>
      <c r="BA63" s="1079"/>
    </row>
    <row r="64" spans="1:53" s="113" customFormat="1" ht="11.25">
      <c r="A64" s="963">
        <v>1</v>
      </c>
      <c r="B64" s="1237"/>
      <c r="C64" s="1237"/>
      <c r="D64" s="1237"/>
      <c r="E64" s="1237"/>
      <c r="F64" s="1237"/>
      <c r="G64" s="1237"/>
      <c r="H64" s="1237"/>
      <c r="I64" s="1237"/>
      <c r="J64" s="1237"/>
      <c r="K64" s="1237"/>
      <c r="L64" s="1238" t="s">
        <v>1426</v>
      </c>
      <c r="M64" s="1239" t="s">
        <v>1428</v>
      </c>
      <c r="N64" s="1240" t="s">
        <v>369</v>
      </c>
      <c r="O64" s="605">
        <v>0</v>
      </c>
      <c r="P64" s="605">
        <v>0</v>
      </c>
      <c r="Q64" s="605">
        <v>0</v>
      </c>
      <c r="R64" s="1218">
        <v>0</v>
      </c>
      <c r="S64" s="605">
        <v>0</v>
      </c>
      <c r="T64" s="605">
        <v>0</v>
      </c>
      <c r="U64" s="605"/>
      <c r="V64" s="605"/>
      <c r="W64" s="605"/>
      <c r="X64" s="605"/>
      <c r="Y64" s="605"/>
      <c r="Z64" s="605"/>
      <c r="AA64" s="605"/>
      <c r="AB64" s="605"/>
      <c r="AC64" s="605"/>
      <c r="AD64" s="605">
        <v>0</v>
      </c>
      <c r="AE64" s="605"/>
      <c r="AF64" s="605"/>
      <c r="AG64" s="605"/>
      <c r="AH64" s="605"/>
      <c r="AI64" s="605"/>
      <c r="AJ64" s="605"/>
      <c r="AK64" s="605"/>
      <c r="AL64" s="605"/>
      <c r="AM64" s="605"/>
      <c r="AN64" s="1218">
        <v>0</v>
      </c>
      <c r="AO64" s="605"/>
      <c r="AP64" s="605"/>
      <c r="AQ64" s="605"/>
      <c r="AR64" s="605"/>
      <c r="AS64" s="605"/>
      <c r="AT64" s="605"/>
      <c r="AU64" s="605"/>
      <c r="AV64" s="605"/>
      <c r="AW64" s="605"/>
      <c r="AX64" s="1229"/>
      <c r="AY64" s="1229"/>
      <c r="AZ64" s="1229"/>
      <c r="BA64" s="1237"/>
    </row>
    <row r="65" spans="1:53" s="613" customFormat="1" ht="11.25">
      <c r="A65" s="963">
        <v>1</v>
      </c>
      <c r="L65" s="614" t="s">
        <v>1427</v>
      </c>
      <c r="M65" s="615"/>
      <c r="N65" s="616"/>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617"/>
      <c r="AY65" s="617"/>
      <c r="AZ65" s="617"/>
    </row>
    <row r="66" spans="1:53" s="113" customFormat="1" ht="11.25">
      <c r="A66" s="963">
        <v>1</v>
      </c>
      <c r="B66" s="1237"/>
      <c r="C66" s="1237"/>
      <c r="D66" s="1237"/>
      <c r="E66" s="1237"/>
      <c r="F66" s="1237"/>
      <c r="G66" s="1237"/>
      <c r="H66" s="1237"/>
      <c r="I66" s="1237"/>
      <c r="J66" s="1237"/>
      <c r="K66" s="1237"/>
      <c r="L66" s="1215" t="s">
        <v>102</v>
      </c>
      <c r="M66" s="1216" t="s">
        <v>605</v>
      </c>
      <c r="N66" s="1217" t="s">
        <v>369</v>
      </c>
      <c r="O66" s="1218">
        <v>3626.32</v>
      </c>
      <c r="P66" s="1218">
        <v>2938.0899999999997</v>
      </c>
      <c r="Q66" s="1218">
        <v>2938.0899999999997</v>
      </c>
      <c r="R66" s="1218">
        <v>0</v>
      </c>
      <c r="S66" s="1218">
        <v>3751.13</v>
      </c>
      <c r="T66" s="1218">
        <v>4692.43</v>
      </c>
      <c r="U66" s="1218">
        <v>4881.6805000000004</v>
      </c>
      <c r="V66" s="1218">
        <v>5080.3586850000002</v>
      </c>
      <c r="W66" s="1218">
        <v>5288.9345456500014</v>
      </c>
      <c r="X66" s="1218">
        <v>5507.9015163885006</v>
      </c>
      <c r="Y66" s="1218">
        <v>0</v>
      </c>
      <c r="Z66" s="1218">
        <v>0</v>
      </c>
      <c r="AA66" s="1218">
        <v>0</v>
      </c>
      <c r="AB66" s="1218">
        <v>0</v>
      </c>
      <c r="AC66" s="1218">
        <v>0</v>
      </c>
      <c r="AD66" s="1218">
        <v>5767.6401186279991</v>
      </c>
      <c r="AE66" s="1218">
        <v>4061.7339836103752</v>
      </c>
      <c r="AF66" s="1218">
        <v>4194.9153429547914</v>
      </c>
      <c r="AG66" s="1218">
        <v>4333.4239566729821</v>
      </c>
      <c r="AH66" s="1218">
        <v>4477.4729149399027</v>
      </c>
      <c r="AI66" s="1218">
        <v>0</v>
      </c>
      <c r="AJ66" s="1218">
        <v>0</v>
      </c>
      <c r="AK66" s="1218">
        <v>0</v>
      </c>
      <c r="AL66" s="1218">
        <v>0</v>
      </c>
      <c r="AM66" s="1218">
        <v>0</v>
      </c>
      <c r="AN66" s="1218">
        <v>53.757404265594609</v>
      </c>
      <c r="AO66" s="1218">
        <v>-29.577194483892715</v>
      </c>
      <c r="AP66" s="1218">
        <v>3.2789286516995046</v>
      </c>
      <c r="AQ66" s="1218">
        <v>3.3018214289070427</v>
      </c>
      <c r="AR66" s="1218">
        <v>3.3241372112945826</v>
      </c>
      <c r="AS66" s="1218">
        <v>-100</v>
      </c>
      <c r="AT66" s="1218">
        <v>0</v>
      </c>
      <c r="AU66" s="1218">
        <v>0</v>
      </c>
      <c r="AV66" s="1218">
        <v>0</v>
      </c>
      <c r="AW66" s="1218">
        <v>0</v>
      </c>
      <c r="AX66" s="919" t="s">
        <v>4222</v>
      </c>
      <c r="AY66" s="919"/>
      <c r="AZ66" s="919"/>
      <c r="BA66" s="1220"/>
    </row>
    <row r="67" spans="1:53" s="113" customFormat="1" ht="33.75">
      <c r="A67" s="963">
        <v>1</v>
      </c>
      <c r="B67" s="1237"/>
      <c r="C67" s="1237"/>
      <c r="D67" s="1237"/>
      <c r="E67" s="1237"/>
      <c r="F67" s="1237"/>
      <c r="G67" s="1237"/>
      <c r="H67" s="1237"/>
      <c r="I67" s="1237"/>
      <c r="J67" s="1237"/>
      <c r="K67" s="1237"/>
      <c r="L67" s="1238" t="s">
        <v>17</v>
      </c>
      <c r="M67" s="1239" t="s">
        <v>606</v>
      </c>
      <c r="N67" s="1240" t="s">
        <v>369</v>
      </c>
      <c r="O67" s="1218">
        <v>2295.2400000000002</v>
      </c>
      <c r="P67" s="1218">
        <v>2047.1899999999998</v>
      </c>
      <c r="Q67" s="1218">
        <v>2047.1899999999998</v>
      </c>
      <c r="R67" s="1218">
        <v>0</v>
      </c>
      <c r="S67" s="1218">
        <v>2592.7800000000002</v>
      </c>
      <c r="T67" s="1218">
        <v>3473.43</v>
      </c>
      <c r="U67" s="1218">
        <v>3647.1015000000007</v>
      </c>
      <c r="V67" s="1218">
        <v>3829.4565750000002</v>
      </c>
      <c r="W67" s="1218">
        <v>4020.9294037500013</v>
      </c>
      <c r="X67" s="1218">
        <v>4221.9758739375011</v>
      </c>
      <c r="Y67" s="1218">
        <v>0</v>
      </c>
      <c r="Z67" s="1218">
        <v>0</v>
      </c>
      <c r="AA67" s="1218">
        <v>0</v>
      </c>
      <c r="AB67" s="1218">
        <v>0</v>
      </c>
      <c r="AC67" s="1218">
        <v>0</v>
      </c>
      <c r="AD67" s="1218">
        <v>2902.5334690279992</v>
      </c>
      <c r="AE67" s="1218">
        <v>3024.4398747271753</v>
      </c>
      <c r="AF67" s="1218">
        <v>3145.4174697162634</v>
      </c>
      <c r="AG67" s="1218">
        <v>3271.2341685049132</v>
      </c>
      <c r="AH67" s="1218">
        <v>3402.0835352451104</v>
      </c>
      <c r="AI67" s="1218">
        <v>0</v>
      </c>
      <c r="AJ67" s="1218">
        <v>0</v>
      </c>
      <c r="AK67" s="1218">
        <v>0</v>
      </c>
      <c r="AL67" s="1218">
        <v>0</v>
      </c>
      <c r="AM67" s="1218">
        <v>0</v>
      </c>
      <c r="AN67" s="1218">
        <v>11.946770224546587</v>
      </c>
      <c r="AO67" s="1218">
        <v>4.2000000000000028</v>
      </c>
      <c r="AP67" s="1218">
        <v>4.0000000000000382</v>
      </c>
      <c r="AQ67" s="1218">
        <v>3.999999999999976</v>
      </c>
      <c r="AR67" s="1218">
        <v>4.0000000000000204</v>
      </c>
      <c r="AS67" s="1218">
        <v>-100</v>
      </c>
      <c r="AT67" s="1218">
        <v>0</v>
      </c>
      <c r="AU67" s="1218">
        <v>0</v>
      </c>
      <c r="AV67" s="1218">
        <v>0</v>
      </c>
      <c r="AW67" s="1218">
        <v>0</v>
      </c>
      <c r="AX67" s="1229" t="s">
        <v>4241</v>
      </c>
      <c r="AY67" s="919" t="s">
        <v>4226</v>
      </c>
      <c r="AZ67" s="1229"/>
      <c r="BA67" s="1237"/>
    </row>
    <row r="68" spans="1:53" ht="11.25">
      <c r="A68" s="963">
        <v>1</v>
      </c>
      <c r="B68" s="1079" t="s">
        <v>426</v>
      </c>
      <c r="C68" s="1079"/>
      <c r="D68" s="1079"/>
      <c r="E68" s="1079"/>
      <c r="F68" s="1079"/>
      <c r="G68" s="1079"/>
      <c r="H68" s="1079"/>
      <c r="I68" s="1079"/>
      <c r="J68" s="1079"/>
      <c r="K68" s="1079"/>
      <c r="L68" s="1221" t="s">
        <v>144</v>
      </c>
      <c r="M68" s="1230" t="s">
        <v>607</v>
      </c>
      <c r="N68" s="1223" t="s">
        <v>369</v>
      </c>
      <c r="O68" s="439">
        <v>1939.2</v>
      </c>
      <c r="P68" s="439">
        <v>1686.6</v>
      </c>
      <c r="Q68" s="439">
        <v>1686.6</v>
      </c>
      <c r="R68" s="1226">
        <v>0</v>
      </c>
      <c r="S68" s="439">
        <v>2211.1</v>
      </c>
      <c r="T68" s="439">
        <v>2945.6</v>
      </c>
      <c r="U68" s="439">
        <v>3092.88</v>
      </c>
      <c r="V68" s="439">
        <v>3247.5240000000003</v>
      </c>
      <c r="W68" s="439">
        <v>3409.9002000000005</v>
      </c>
      <c r="X68" s="439">
        <v>3580.3952100000006</v>
      </c>
      <c r="Y68" s="439">
        <v>0</v>
      </c>
      <c r="Z68" s="439">
        <v>0</v>
      </c>
      <c r="AA68" s="439">
        <v>0</v>
      </c>
      <c r="AB68" s="439">
        <v>0</v>
      </c>
      <c r="AC68" s="439">
        <v>0</v>
      </c>
      <c r="AD68" s="439">
        <v>2428.9180685479996</v>
      </c>
      <c r="AE68" s="439">
        <v>2530.9326274270156</v>
      </c>
      <c r="AF68" s="439">
        <v>2632.1699325240966</v>
      </c>
      <c r="AG68" s="439">
        <v>2737.4567298250604</v>
      </c>
      <c r="AH68" s="439">
        <v>2846.9549990180631</v>
      </c>
      <c r="AI68" s="439">
        <v>0</v>
      </c>
      <c r="AJ68" s="439">
        <v>0</v>
      </c>
      <c r="AK68" s="439">
        <v>0</v>
      </c>
      <c r="AL68" s="439">
        <v>0</v>
      </c>
      <c r="AM68" s="439">
        <v>0</v>
      </c>
      <c r="AN68" s="1226">
        <v>9.8511179298991323</v>
      </c>
      <c r="AO68" s="1226">
        <v>4.200000000000002</v>
      </c>
      <c r="AP68" s="1226">
        <v>4.0000000000000115</v>
      </c>
      <c r="AQ68" s="1226">
        <v>3.9999999999999987</v>
      </c>
      <c r="AR68" s="1226">
        <v>4.0000000000000089</v>
      </c>
      <c r="AS68" s="1226">
        <v>-100</v>
      </c>
      <c r="AT68" s="1226">
        <v>0</v>
      </c>
      <c r="AU68" s="1226">
        <v>0</v>
      </c>
      <c r="AV68" s="1226">
        <v>0</v>
      </c>
      <c r="AW68" s="1226">
        <v>0</v>
      </c>
      <c r="AX68" s="919"/>
      <c r="AY68" s="919"/>
      <c r="AZ68" s="919"/>
      <c r="BA68" s="1079"/>
    </row>
    <row r="69" spans="1:53" ht="11.25">
      <c r="A69" s="963">
        <v>1</v>
      </c>
      <c r="B69" s="1079" t="s">
        <v>427</v>
      </c>
      <c r="C69" s="1079"/>
      <c r="D69" s="1079"/>
      <c r="E69" s="1079"/>
      <c r="F69" s="1079"/>
      <c r="G69" s="1079"/>
      <c r="H69" s="1079"/>
      <c r="I69" s="1079"/>
      <c r="J69" s="1079"/>
      <c r="K69" s="1079"/>
      <c r="L69" s="1221" t="s">
        <v>608</v>
      </c>
      <c r="M69" s="1230" t="s">
        <v>609</v>
      </c>
      <c r="N69" s="1223" t="s">
        <v>369</v>
      </c>
      <c r="O69" s="439">
        <v>0</v>
      </c>
      <c r="P69" s="439">
        <v>161.6</v>
      </c>
      <c r="Q69" s="439">
        <v>161.6</v>
      </c>
      <c r="R69" s="1226">
        <v>0</v>
      </c>
      <c r="S69" s="439">
        <v>0</v>
      </c>
      <c r="T69" s="439">
        <v>206.4</v>
      </c>
      <c r="U69" s="439">
        <v>216.72000000000003</v>
      </c>
      <c r="V69" s="439">
        <v>227.55600000000004</v>
      </c>
      <c r="W69" s="439">
        <v>238.93380000000005</v>
      </c>
      <c r="X69" s="439">
        <v>250.88049000000007</v>
      </c>
      <c r="Y69" s="439">
        <v>0</v>
      </c>
      <c r="Z69" s="439">
        <v>0</v>
      </c>
      <c r="AA69" s="439">
        <v>0</v>
      </c>
      <c r="AB69" s="439">
        <v>0</v>
      </c>
      <c r="AC69" s="439">
        <v>0</v>
      </c>
      <c r="AD69" s="439">
        <v>184.48700048000001</v>
      </c>
      <c r="AE69" s="439">
        <v>192.23545450016002</v>
      </c>
      <c r="AF69" s="439">
        <v>199.92487268016643</v>
      </c>
      <c r="AG69" s="439">
        <v>207.9218675873731</v>
      </c>
      <c r="AH69" s="439">
        <v>216.23874229086803</v>
      </c>
      <c r="AI69" s="439">
        <v>0</v>
      </c>
      <c r="AJ69" s="439">
        <v>0</v>
      </c>
      <c r="AK69" s="439">
        <v>0</v>
      </c>
      <c r="AL69" s="439">
        <v>0</v>
      </c>
      <c r="AM69" s="439">
        <v>0</v>
      </c>
      <c r="AN69" s="1226">
        <v>0</v>
      </c>
      <c r="AO69" s="1226">
        <v>4.2000000000000055</v>
      </c>
      <c r="AP69" s="1226">
        <v>4.0000000000000062</v>
      </c>
      <c r="AQ69" s="1226">
        <v>4.0000000000000062</v>
      </c>
      <c r="AR69" s="1226">
        <v>4.0000000000000036</v>
      </c>
      <c r="AS69" s="1226">
        <v>-100</v>
      </c>
      <c r="AT69" s="1226">
        <v>0</v>
      </c>
      <c r="AU69" s="1226">
        <v>0</v>
      </c>
      <c r="AV69" s="1226">
        <v>0</v>
      </c>
      <c r="AW69" s="1226">
        <v>0</v>
      </c>
      <c r="AX69" s="919"/>
      <c r="AY69" s="919"/>
      <c r="AZ69" s="919"/>
      <c r="BA69" s="1079"/>
    </row>
    <row r="70" spans="1:53" ht="11.25">
      <c r="A70" s="963">
        <v>1</v>
      </c>
      <c r="B70" s="1079" t="s">
        <v>422</v>
      </c>
      <c r="C70" s="1079"/>
      <c r="D70" s="1079"/>
      <c r="E70" s="1079"/>
      <c r="F70" s="1079"/>
      <c r="G70" s="1079"/>
      <c r="H70" s="1079"/>
      <c r="I70" s="1079"/>
      <c r="J70" s="1079"/>
      <c r="K70" s="1079"/>
      <c r="L70" s="1221" t="s">
        <v>610</v>
      </c>
      <c r="M70" s="1230" t="s">
        <v>611</v>
      </c>
      <c r="N70" s="1223" t="s">
        <v>369</v>
      </c>
      <c r="O70" s="439">
        <v>0</v>
      </c>
      <c r="P70" s="439">
        <v>0</v>
      </c>
      <c r="Q70" s="439">
        <v>0</v>
      </c>
      <c r="R70" s="1226">
        <v>0</v>
      </c>
      <c r="S70" s="439">
        <v>0</v>
      </c>
      <c r="T70" s="439">
        <v>0</v>
      </c>
      <c r="U70" s="439">
        <v>0</v>
      </c>
      <c r="V70" s="439">
        <v>0</v>
      </c>
      <c r="W70" s="439">
        <v>0</v>
      </c>
      <c r="X70" s="439">
        <v>0</v>
      </c>
      <c r="Y70" s="439">
        <v>0</v>
      </c>
      <c r="Z70" s="439">
        <v>0</v>
      </c>
      <c r="AA70" s="439">
        <v>0</v>
      </c>
      <c r="AB70" s="439">
        <v>0</v>
      </c>
      <c r="AC70" s="439">
        <v>0</v>
      </c>
      <c r="AD70" s="439">
        <v>0</v>
      </c>
      <c r="AE70" s="439">
        <v>0</v>
      </c>
      <c r="AF70" s="439">
        <v>0</v>
      </c>
      <c r="AG70" s="439">
        <v>0</v>
      </c>
      <c r="AH70" s="439">
        <v>0</v>
      </c>
      <c r="AI70" s="439">
        <v>0</v>
      </c>
      <c r="AJ70" s="439">
        <v>0</v>
      </c>
      <c r="AK70" s="439">
        <v>0</v>
      </c>
      <c r="AL70" s="439">
        <v>0</v>
      </c>
      <c r="AM70" s="439">
        <v>0</v>
      </c>
      <c r="AN70" s="1226">
        <v>0</v>
      </c>
      <c r="AO70" s="1226">
        <v>0</v>
      </c>
      <c r="AP70" s="1226">
        <v>0</v>
      </c>
      <c r="AQ70" s="1226">
        <v>0</v>
      </c>
      <c r="AR70" s="1226">
        <v>0</v>
      </c>
      <c r="AS70" s="1226">
        <v>0</v>
      </c>
      <c r="AT70" s="1226">
        <v>0</v>
      </c>
      <c r="AU70" s="1226">
        <v>0</v>
      </c>
      <c r="AV70" s="1226">
        <v>0</v>
      </c>
      <c r="AW70" s="1226">
        <v>0</v>
      </c>
      <c r="AX70" s="919"/>
      <c r="AY70" s="919"/>
      <c r="AZ70" s="919"/>
      <c r="BA70" s="1079"/>
    </row>
    <row r="71" spans="1:53" ht="11.25">
      <c r="A71" s="963">
        <v>1</v>
      </c>
      <c r="B71" s="1079" t="s">
        <v>420</v>
      </c>
      <c r="C71" s="1079"/>
      <c r="D71" s="1079"/>
      <c r="E71" s="1079"/>
      <c r="F71" s="1079"/>
      <c r="G71" s="1079"/>
      <c r="H71" s="1079"/>
      <c r="I71" s="1079"/>
      <c r="J71" s="1079"/>
      <c r="K71" s="1079"/>
      <c r="L71" s="1221" t="s">
        <v>612</v>
      </c>
      <c r="M71" s="1230" t="s">
        <v>613</v>
      </c>
      <c r="N71" s="1223" t="s">
        <v>369</v>
      </c>
      <c r="O71" s="439">
        <v>227.35</v>
      </c>
      <c r="P71" s="439">
        <v>67.2</v>
      </c>
      <c r="Q71" s="439">
        <v>67.2</v>
      </c>
      <c r="R71" s="1226">
        <v>0</v>
      </c>
      <c r="S71" s="439">
        <v>235.99</v>
      </c>
      <c r="T71" s="439">
        <v>88.2</v>
      </c>
      <c r="U71" s="439">
        <v>92.610000000000014</v>
      </c>
      <c r="V71" s="439">
        <v>97.240500000000011</v>
      </c>
      <c r="W71" s="439">
        <v>102.10252500000001</v>
      </c>
      <c r="X71" s="439">
        <v>107.20765125000003</v>
      </c>
      <c r="Y71" s="439">
        <v>0</v>
      </c>
      <c r="Z71" s="439">
        <v>0</v>
      </c>
      <c r="AA71" s="439">
        <v>0</v>
      </c>
      <c r="AB71" s="439">
        <v>0</v>
      </c>
      <c r="AC71" s="439">
        <v>0</v>
      </c>
      <c r="AD71" s="439">
        <v>80.306100000000001</v>
      </c>
      <c r="AE71" s="439">
        <v>83.678956200000002</v>
      </c>
      <c r="AF71" s="439">
        <v>87.026114448000001</v>
      </c>
      <c r="AG71" s="439">
        <v>90.507159025920004</v>
      </c>
      <c r="AH71" s="439">
        <v>94.127445386956808</v>
      </c>
      <c r="AI71" s="439">
        <v>0</v>
      </c>
      <c r="AJ71" s="439">
        <v>0</v>
      </c>
      <c r="AK71" s="439">
        <v>0</v>
      </c>
      <c r="AL71" s="439">
        <v>0</v>
      </c>
      <c r="AM71" s="439">
        <v>0</v>
      </c>
      <c r="AN71" s="1226">
        <v>-65.970549599559305</v>
      </c>
      <c r="AO71" s="1226">
        <v>4.200000000000002</v>
      </c>
      <c r="AP71" s="1226">
        <v>3.9999999999999996</v>
      </c>
      <c r="AQ71" s="1226">
        <v>4.0000000000000027</v>
      </c>
      <c r="AR71" s="1226">
        <v>4.0000000000000044</v>
      </c>
      <c r="AS71" s="1226">
        <v>-100</v>
      </c>
      <c r="AT71" s="1226">
        <v>0</v>
      </c>
      <c r="AU71" s="1226">
        <v>0</v>
      </c>
      <c r="AV71" s="1226">
        <v>0</v>
      </c>
      <c r="AW71" s="1226">
        <v>0</v>
      </c>
      <c r="AX71" s="919"/>
      <c r="AY71" s="919"/>
      <c r="AZ71" s="919"/>
      <c r="BA71" s="1079"/>
    </row>
    <row r="72" spans="1:53" ht="11.25">
      <c r="A72" s="963">
        <v>1</v>
      </c>
      <c r="B72" s="1079" t="s">
        <v>428</v>
      </c>
      <c r="C72" s="1079"/>
      <c r="D72" s="1079"/>
      <c r="E72" s="1079"/>
      <c r="F72" s="1079"/>
      <c r="G72" s="1079"/>
      <c r="H72" s="1079"/>
      <c r="I72" s="1079"/>
      <c r="J72" s="1079"/>
      <c r="K72" s="1079"/>
      <c r="L72" s="1221" t="s">
        <v>614</v>
      </c>
      <c r="M72" s="1230" t="s">
        <v>615</v>
      </c>
      <c r="N72" s="1223" t="s">
        <v>369</v>
      </c>
      <c r="O72" s="439">
        <v>0</v>
      </c>
      <c r="P72" s="439">
        <v>0</v>
      </c>
      <c r="Q72" s="439">
        <v>0</v>
      </c>
      <c r="R72" s="1226">
        <v>0</v>
      </c>
      <c r="S72" s="439">
        <v>0</v>
      </c>
      <c r="T72" s="439">
        <v>0</v>
      </c>
      <c r="U72" s="439">
        <v>0</v>
      </c>
      <c r="V72" s="439">
        <v>0</v>
      </c>
      <c r="W72" s="439">
        <v>0</v>
      </c>
      <c r="X72" s="439">
        <v>0</v>
      </c>
      <c r="Y72" s="439">
        <v>0</v>
      </c>
      <c r="Z72" s="439">
        <v>0</v>
      </c>
      <c r="AA72" s="439">
        <v>0</v>
      </c>
      <c r="AB72" s="439">
        <v>0</v>
      </c>
      <c r="AC72" s="439">
        <v>0</v>
      </c>
      <c r="AD72" s="439">
        <v>0</v>
      </c>
      <c r="AE72" s="439">
        <v>0</v>
      </c>
      <c r="AF72" s="439">
        <v>0</v>
      </c>
      <c r="AG72" s="439">
        <v>0</v>
      </c>
      <c r="AH72" s="439">
        <v>0</v>
      </c>
      <c r="AI72" s="439">
        <v>0</v>
      </c>
      <c r="AJ72" s="439">
        <v>0</v>
      </c>
      <c r="AK72" s="439">
        <v>0</v>
      </c>
      <c r="AL72" s="439">
        <v>0</v>
      </c>
      <c r="AM72" s="439">
        <v>0</v>
      </c>
      <c r="AN72" s="1226">
        <v>0</v>
      </c>
      <c r="AO72" s="1226">
        <v>0</v>
      </c>
      <c r="AP72" s="1226">
        <v>0</v>
      </c>
      <c r="AQ72" s="1226">
        <v>0</v>
      </c>
      <c r="AR72" s="1226">
        <v>0</v>
      </c>
      <c r="AS72" s="1226">
        <v>0</v>
      </c>
      <c r="AT72" s="1226">
        <v>0</v>
      </c>
      <c r="AU72" s="1226">
        <v>0</v>
      </c>
      <c r="AV72" s="1226">
        <v>0</v>
      </c>
      <c r="AW72" s="1226">
        <v>0</v>
      </c>
      <c r="AX72" s="919"/>
      <c r="AY72" s="919"/>
      <c r="AZ72" s="919"/>
      <c r="BA72" s="1079"/>
    </row>
    <row r="73" spans="1:53" ht="11.25">
      <c r="A73" s="963">
        <v>1</v>
      </c>
      <c r="B73" s="1079"/>
      <c r="C73" s="1079"/>
      <c r="D73" s="1079"/>
      <c r="E73" s="1079"/>
      <c r="F73" s="1079"/>
      <c r="G73" s="1079"/>
      <c r="H73" s="1079"/>
      <c r="I73" s="1079"/>
      <c r="J73" s="1079"/>
      <c r="K73" s="1079"/>
      <c r="L73" s="1221" t="s">
        <v>616</v>
      </c>
      <c r="M73" s="1230" t="s">
        <v>617</v>
      </c>
      <c r="N73" s="1223" t="s">
        <v>369</v>
      </c>
      <c r="O73" s="964"/>
      <c r="P73" s="964"/>
      <c r="Q73" s="964"/>
      <c r="R73" s="1226">
        <v>0</v>
      </c>
      <c r="S73" s="964"/>
      <c r="T73" s="964"/>
      <c r="U73" s="964"/>
      <c r="V73" s="964"/>
      <c r="W73" s="964"/>
      <c r="X73" s="964"/>
      <c r="Y73" s="964"/>
      <c r="Z73" s="964"/>
      <c r="AA73" s="964"/>
      <c r="AB73" s="964"/>
      <c r="AC73" s="964"/>
      <c r="AD73" s="964"/>
      <c r="AE73" s="964"/>
      <c r="AF73" s="964"/>
      <c r="AG73" s="964"/>
      <c r="AH73" s="964"/>
      <c r="AI73" s="964"/>
      <c r="AJ73" s="964"/>
      <c r="AK73" s="964"/>
      <c r="AL73" s="964"/>
      <c r="AM73" s="964"/>
      <c r="AN73" s="1226">
        <v>0</v>
      </c>
      <c r="AO73" s="1226">
        <v>0</v>
      </c>
      <c r="AP73" s="1226">
        <v>0</v>
      </c>
      <c r="AQ73" s="1226">
        <v>0</v>
      </c>
      <c r="AR73" s="1226">
        <v>0</v>
      </c>
      <c r="AS73" s="1226">
        <v>0</v>
      </c>
      <c r="AT73" s="1226">
        <v>0</v>
      </c>
      <c r="AU73" s="1226">
        <v>0</v>
      </c>
      <c r="AV73" s="1226">
        <v>0</v>
      </c>
      <c r="AW73" s="1226">
        <v>0</v>
      </c>
      <c r="AX73" s="919"/>
      <c r="AY73" s="919"/>
      <c r="AZ73" s="919"/>
      <c r="BA73" s="1079"/>
    </row>
    <row r="74" spans="1:53" ht="11.25">
      <c r="A74" s="963">
        <v>1</v>
      </c>
      <c r="B74" s="1079"/>
      <c r="C74" s="1079"/>
      <c r="D74" s="1079"/>
      <c r="E74" s="1079"/>
      <c r="F74" s="1079"/>
      <c r="G74" s="1079"/>
      <c r="H74" s="1079"/>
      <c r="I74" s="1079"/>
      <c r="J74" s="1079"/>
      <c r="K74" s="1079"/>
      <c r="L74" s="1221" t="s">
        <v>618</v>
      </c>
      <c r="M74" s="1230" t="s">
        <v>619</v>
      </c>
      <c r="N74" s="1223" t="s">
        <v>369</v>
      </c>
      <c r="O74" s="964"/>
      <c r="P74" s="964"/>
      <c r="Q74" s="964"/>
      <c r="R74" s="1226">
        <v>0</v>
      </c>
      <c r="S74" s="964"/>
      <c r="T74" s="964"/>
      <c r="U74" s="964"/>
      <c r="V74" s="964"/>
      <c r="W74" s="964"/>
      <c r="X74" s="964"/>
      <c r="Y74" s="964"/>
      <c r="Z74" s="964"/>
      <c r="AA74" s="964"/>
      <c r="AB74" s="964"/>
      <c r="AC74" s="964"/>
      <c r="AD74" s="964"/>
      <c r="AE74" s="964"/>
      <c r="AF74" s="964"/>
      <c r="AG74" s="964"/>
      <c r="AH74" s="964"/>
      <c r="AI74" s="964"/>
      <c r="AJ74" s="964"/>
      <c r="AK74" s="964"/>
      <c r="AL74" s="964"/>
      <c r="AM74" s="964"/>
      <c r="AN74" s="1226">
        <v>0</v>
      </c>
      <c r="AO74" s="1226">
        <v>0</v>
      </c>
      <c r="AP74" s="1226">
        <v>0</v>
      </c>
      <c r="AQ74" s="1226">
        <v>0</v>
      </c>
      <c r="AR74" s="1226">
        <v>0</v>
      </c>
      <c r="AS74" s="1226">
        <v>0</v>
      </c>
      <c r="AT74" s="1226">
        <v>0</v>
      </c>
      <c r="AU74" s="1226">
        <v>0</v>
      </c>
      <c r="AV74" s="1226">
        <v>0</v>
      </c>
      <c r="AW74" s="1226">
        <v>0</v>
      </c>
      <c r="AX74" s="919"/>
      <c r="AY74" s="919"/>
      <c r="AZ74" s="919"/>
      <c r="BA74" s="1079"/>
    </row>
    <row r="75" spans="1:53" ht="11.25">
      <c r="A75" s="963">
        <v>1</v>
      </c>
      <c r="B75" s="1079" t="s">
        <v>424</v>
      </c>
      <c r="C75" s="1079"/>
      <c r="D75" s="1079"/>
      <c r="E75" s="1079"/>
      <c r="F75" s="1079"/>
      <c r="G75" s="1079"/>
      <c r="H75" s="1079"/>
      <c r="I75" s="1079"/>
      <c r="J75" s="1079"/>
      <c r="K75" s="1079"/>
      <c r="L75" s="1221" t="s">
        <v>620</v>
      </c>
      <c r="M75" s="1230" t="s">
        <v>621</v>
      </c>
      <c r="N75" s="1223" t="s">
        <v>369</v>
      </c>
      <c r="O75" s="439">
        <v>128.69</v>
      </c>
      <c r="P75" s="439">
        <v>131.79</v>
      </c>
      <c r="Q75" s="439">
        <v>131.79</v>
      </c>
      <c r="R75" s="1226">
        <v>0</v>
      </c>
      <c r="S75" s="439">
        <v>145.69</v>
      </c>
      <c r="T75" s="439">
        <v>233.23</v>
      </c>
      <c r="U75" s="439">
        <v>244.89150000000001</v>
      </c>
      <c r="V75" s="439">
        <v>257.13607500000001</v>
      </c>
      <c r="W75" s="439">
        <v>269.99287875000005</v>
      </c>
      <c r="X75" s="439">
        <v>283.49252268750007</v>
      </c>
      <c r="Y75" s="439">
        <v>0</v>
      </c>
      <c r="Z75" s="439">
        <v>0</v>
      </c>
      <c r="AA75" s="439">
        <v>0</v>
      </c>
      <c r="AB75" s="439">
        <v>0</v>
      </c>
      <c r="AC75" s="439">
        <v>0</v>
      </c>
      <c r="AD75" s="439">
        <v>208.82230000000001</v>
      </c>
      <c r="AE75" s="439">
        <v>217.59283660000003</v>
      </c>
      <c r="AF75" s="439">
        <v>226.29655006400003</v>
      </c>
      <c r="AG75" s="439">
        <v>235.34841206656003</v>
      </c>
      <c r="AH75" s="439">
        <v>244.76234854922245</v>
      </c>
      <c r="AI75" s="439">
        <v>0</v>
      </c>
      <c r="AJ75" s="439">
        <v>0</v>
      </c>
      <c r="AK75" s="439">
        <v>0</v>
      </c>
      <c r="AL75" s="439">
        <v>0</v>
      </c>
      <c r="AM75" s="439">
        <v>0</v>
      </c>
      <c r="AN75" s="1226">
        <v>43.333310453703078</v>
      </c>
      <c r="AO75" s="1226">
        <v>4.2000000000000064</v>
      </c>
      <c r="AP75" s="1226">
        <v>4.0000000000000009</v>
      </c>
      <c r="AQ75" s="1226">
        <v>3.9999999999999996</v>
      </c>
      <c r="AR75" s="1226">
        <v>4.000000000000008</v>
      </c>
      <c r="AS75" s="1226">
        <v>-100</v>
      </c>
      <c r="AT75" s="1226">
        <v>0</v>
      </c>
      <c r="AU75" s="1226">
        <v>0</v>
      </c>
      <c r="AV75" s="1226">
        <v>0</v>
      </c>
      <c r="AW75" s="1226">
        <v>0</v>
      </c>
      <c r="AX75" s="919"/>
      <c r="AY75" s="919"/>
      <c r="AZ75" s="919"/>
      <c r="BA75" s="1079"/>
    </row>
    <row r="76" spans="1:53" ht="11.25">
      <c r="A76" s="963">
        <v>1</v>
      </c>
      <c r="B76" s="1079" t="s">
        <v>425</v>
      </c>
      <c r="C76" s="1079"/>
      <c r="D76" s="1079"/>
      <c r="E76" s="1079"/>
      <c r="F76" s="1079"/>
      <c r="G76" s="1079"/>
      <c r="H76" s="1079"/>
      <c r="I76" s="1079"/>
      <c r="J76" s="1079"/>
      <c r="K76" s="1079"/>
      <c r="L76" s="1221" t="s">
        <v>622</v>
      </c>
      <c r="M76" s="1230" t="s">
        <v>623</v>
      </c>
      <c r="N76" s="1223" t="s">
        <v>369</v>
      </c>
      <c r="O76" s="439">
        <v>0</v>
      </c>
      <c r="P76" s="439">
        <v>0</v>
      </c>
      <c r="Q76" s="439">
        <v>0</v>
      </c>
      <c r="R76" s="1226">
        <v>0</v>
      </c>
      <c r="S76" s="439">
        <v>0</v>
      </c>
      <c r="T76" s="439">
        <v>0</v>
      </c>
      <c r="U76" s="439">
        <v>0</v>
      </c>
      <c r="V76" s="439">
        <v>0</v>
      </c>
      <c r="W76" s="439">
        <v>0</v>
      </c>
      <c r="X76" s="439">
        <v>0</v>
      </c>
      <c r="Y76" s="439">
        <v>0</v>
      </c>
      <c r="Z76" s="439">
        <v>0</v>
      </c>
      <c r="AA76" s="439">
        <v>0</v>
      </c>
      <c r="AB76" s="439">
        <v>0</v>
      </c>
      <c r="AC76" s="439">
        <v>0</v>
      </c>
      <c r="AD76" s="439">
        <v>0</v>
      </c>
      <c r="AE76" s="439">
        <v>0</v>
      </c>
      <c r="AF76" s="439">
        <v>0</v>
      </c>
      <c r="AG76" s="439">
        <v>0</v>
      </c>
      <c r="AH76" s="439">
        <v>0</v>
      </c>
      <c r="AI76" s="439">
        <v>0</v>
      </c>
      <c r="AJ76" s="439">
        <v>0</v>
      </c>
      <c r="AK76" s="439">
        <v>0</v>
      </c>
      <c r="AL76" s="439">
        <v>0</v>
      </c>
      <c r="AM76" s="439">
        <v>0</v>
      </c>
      <c r="AN76" s="1226">
        <v>0</v>
      </c>
      <c r="AO76" s="1226">
        <v>0</v>
      </c>
      <c r="AP76" s="1226">
        <v>0</v>
      </c>
      <c r="AQ76" s="1226">
        <v>0</v>
      </c>
      <c r="AR76" s="1226">
        <v>0</v>
      </c>
      <c r="AS76" s="1226">
        <v>0</v>
      </c>
      <c r="AT76" s="1226">
        <v>0</v>
      </c>
      <c r="AU76" s="1226">
        <v>0</v>
      </c>
      <c r="AV76" s="1226">
        <v>0</v>
      </c>
      <c r="AW76" s="1226">
        <v>0</v>
      </c>
      <c r="AX76" s="919"/>
      <c r="AY76" s="919"/>
      <c r="AZ76" s="919"/>
      <c r="BA76" s="1079"/>
    </row>
    <row r="77" spans="1:53" ht="11.25">
      <c r="A77" s="963">
        <v>1</v>
      </c>
      <c r="B77" s="1079" t="s">
        <v>1314</v>
      </c>
      <c r="C77" s="1079"/>
      <c r="D77" s="1079"/>
      <c r="E77" s="1079"/>
      <c r="F77" s="1079"/>
      <c r="G77" s="1079"/>
      <c r="H77" s="1079"/>
      <c r="I77" s="1079"/>
      <c r="J77" s="1079"/>
      <c r="K77" s="1079"/>
      <c r="L77" s="1221" t="s">
        <v>1408</v>
      </c>
      <c r="M77" s="1230" t="s">
        <v>1409</v>
      </c>
      <c r="N77" s="1223" t="s">
        <v>369</v>
      </c>
      <c r="O77" s="439">
        <v>0</v>
      </c>
      <c r="P77" s="439">
        <v>0</v>
      </c>
      <c r="Q77" s="439">
        <v>0</v>
      </c>
      <c r="R77" s="1226">
        <v>0</v>
      </c>
      <c r="S77" s="439">
        <v>0</v>
      </c>
      <c r="T77" s="439">
        <v>0</v>
      </c>
      <c r="U77" s="439">
        <v>0</v>
      </c>
      <c r="V77" s="439">
        <v>0</v>
      </c>
      <c r="W77" s="439">
        <v>0</v>
      </c>
      <c r="X77" s="439">
        <v>0</v>
      </c>
      <c r="Y77" s="439">
        <v>0</v>
      </c>
      <c r="Z77" s="439">
        <v>0</v>
      </c>
      <c r="AA77" s="439">
        <v>0</v>
      </c>
      <c r="AB77" s="439">
        <v>0</v>
      </c>
      <c r="AC77" s="439">
        <v>0</v>
      </c>
      <c r="AD77" s="439">
        <v>0</v>
      </c>
      <c r="AE77" s="439">
        <v>0</v>
      </c>
      <c r="AF77" s="439">
        <v>0</v>
      </c>
      <c r="AG77" s="439">
        <v>0</v>
      </c>
      <c r="AH77" s="439">
        <v>0</v>
      </c>
      <c r="AI77" s="439">
        <v>0</v>
      </c>
      <c r="AJ77" s="439">
        <v>0</v>
      </c>
      <c r="AK77" s="439">
        <v>0</v>
      </c>
      <c r="AL77" s="439">
        <v>0</v>
      </c>
      <c r="AM77" s="439">
        <v>0</v>
      </c>
      <c r="AN77" s="1226">
        <v>0</v>
      </c>
      <c r="AO77" s="1226">
        <v>0</v>
      </c>
      <c r="AP77" s="1226">
        <v>0</v>
      </c>
      <c r="AQ77" s="1226">
        <v>0</v>
      </c>
      <c r="AR77" s="1226">
        <v>0</v>
      </c>
      <c r="AS77" s="1226">
        <v>0</v>
      </c>
      <c r="AT77" s="1226">
        <v>0</v>
      </c>
      <c r="AU77" s="1226">
        <v>0</v>
      </c>
      <c r="AV77" s="1226">
        <v>0</v>
      </c>
      <c r="AW77" s="1226">
        <v>0</v>
      </c>
      <c r="AX77" s="919"/>
      <c r="AY77" s="919"/>
      <c r="AZ77" s="919"/>
      <c r="BA77" s="1079"/>
    </row>
    <row r="78" spans="1:53" ht="22.5">
      <c r="A78" s="963">
        <v>1</v>
      </c>
      <c r="B78" s="1079"/>
      <c r="C78" s="1079"/>
      <c r="D78" s="1079"/>
      <c r="E78" s="1079"/>
      <c r="F78" s="1079"/>
      <c r="G78" s="1079"/>
      <c r="H78" s="1079"/>
      <c r="I78" s="1079"/>
      <c r="J78" s="1079"/>
      <c r="K78" s="1079"/>
      <c r="L78" s="1221" t="s">
        <v>146</v>
      </c>
      <c r="M78" s="1222" t="s">
        <v>624</v>
      </c>
      <c r="N78" s="1123" t="s">
        <v>369</v>
      </c>
      <c r="O78" s="439">
        <v>101.68</v>
      </c>
      <c r="P78" s="439">
        <v>77.8</v>
      </c>
      <c r="Q78" s="439">
        <v>77.8</v>
      </c>
      <c r="R78" s="1226">
        <v>0</v>
      </c>
      <c r="S78" s="439">
        <v>105.75</v>
      </c>
      <c r="T78" s="439">
        <v>87.100000000000009</v>
      </c>
      <c r="U78" s="439">
        <v>90.584000000000017</v>
      </c>
      <c r="V78" s="439">
        <v>94.207360000000023</v>
      </c>
      <c r="W78" s="439">
        <v>97.975654400000025</v>
      </c>
      <c r="X78" s="439">
        <v>101.89468057600001</v>
      </c>
      <c r="Y78" s="439">
        <v>0</v>
      </c>
      <c r="Z78" s="439">
        <v>0</v>
      </c>
      <c r="AA78" s="439">
        <v>0</v>
      </c>
      <c r="AB78" s="439">
        <v>0</v>
      </c>
      <c r="AC78" s="439">
        <v>0</v>
      </c>
      <c r="AD78" s="439">
        <v>89.438892800000005</v>
      </c>
      <c r="AE78" s="439">
        <v>93.195326297600005</v>
      </c>
      <c r="AF78" s="439">
        <v>96.923139349504012</v>
      </c>
      <c r="AG78" s="439">
        <v>100.80006492348419</v>
      </c>
      <c r="AH78" s="439">
        <v>104.83206752042355</v>
      </c>
      <c r="AI78" s="439">
        <v>0</v>
      </c>
      <c r="AJ78" s="439">
        <v>0</v>
      </c>
      <c r="AK78" s="439">
        <v>0</v>
      </c>
      <c r="AL78" s="439">
        <v>0</v>
      </c>
      <c r="AM78" s="439">
        <v>0</v>
      </c>
      <c r="AN78" s="1226">
        <v>-15.424214846335694</v>
      </c>
      <c r="AO78" s="1226">
        <v>4.1999999999999993</v>
      </c>
      <c r="AP78" s="1226">
        <v>4.000000000000008</v>
      </c>
      <c r="AQ78" s="1226">
        <v>4.0000000000000133</v>
      </c>
      <c r="AR78" s="1226">
        <v>3.9999999999999964</v>
      </c>
      <c r="AS78" s="1226">
        <v>-100</v>
      </c>
      <c r="AT78" s="1226">
        <v>0</v>
      </c>
      <c r="AU78" s="1226">
        <v>0</v>
      </c>
      <c r="AV78" s="1226">
        <v>0</v>
      </c>
      <c r="AW78" s="1226">
        <v>0</v>
      </c>
      <c r="AX78" s="919" t="s">
        <v>4244</v>
      </c>
      <c r="AY78" s="919"/>
      <c r="AZ78" s="919"/>
      <c r="BA78" s="1079"/>
    </row>
    <row r="79" spans="1:53" s="113" customFormat="1" ht="22.5">
      <c r="A79" s="1227">
        <v>1</v>
      </c>
      <c r="B79" s="1237"/>
      <c r="C79" s="1237"/>
      <c r="D79" s="1237"/>
      <c r="E79" s="1237"/>
      <c r="F79" s="1237"/>
      <c r="G79" s="1237"/>
      <c r="H79" s="1237"/>
      <c r="I79" s="1237"/>
      <c r="J79" s="1237"/>
      <c r="K79" s="1237"/>
      <c r="L79" s="1238" t="s">
        <v>167</v>
      </c>
      <c r="M79" s="1239" t="s">
        <v>625</v>
      </c>
      <c r="N79" s="1240" t="s">
        <v>369</v>
      </c>
      <c r="O79" s="1218">
        <v>959</v>
      </c>
      <c r="P79" s="1218">
        <v>753.2</v>
      </c>
      <c r="Q79" s="1218">
        <v>753.2</v>
      </c>
      <c r="R79" s="1218">
        <v>0</v>
      </c>
      <c r="S79" s="1218">
        <v>771.5</v>
      </c>
      <c r="T79" s="1218">
        <v>806.1</v>
      </c>
      <c r="U79" s="1218">
        <v>818.19500000000005</v>
      </c>
      <c r="V79" s="1218">
        <v>830.89475000000004</v>
      </c>
      <c r="W79" s="1218">
        <v>844.2294875</v>
      </c>
      <c r="X79" s="1218">
        <v>858.23096187500005</v>
      </c>
      <c r="Y79" s="1218">
        <v>0</v>
      </c>
      <c r="Z79" s="1218">
        <v>0</v>
      </c>
      <c r="AA79" s="1218">
        <v>0</v>
      </c>
      <c r="AB79" s="1218">
        <v>0</v>
      </c>
      <c r="AC79" s="1218">
        <v>0</v>
      </c>
      <c r="AD79" s="1218">
        <v>767.55775680000011</v>
      </c>
      <c r="AE79" s="1218">
        <v>776.09878258560002</v>
      </c>
      <c r="AF79" s="1218">
        <v>784.57473388902406</v>
      </c>
      <c r="AG79" s="1218">
        <v>793.38972324458507</v>
      </c>
      <c r="AH79" s="1218">
        <v>802.55731217436846</v>
      </c>
      <c r="AI79" s="1218">
        <v>0</v>
      </c>
      <c r="AJ79" s="1218">
        <v>0</v>
      </c>
      <c r="AK79" s="1218">
        <v>0</v>
      </c>
      <c r="AL79" s="1218">
        <v>0</v>
      </c>
      <c r="AM79" s="1218">
        <v>0</v>
      </c>
      <c r="AN79" s="1218">
        <v>-0.51098421257289606</v>
      </c>
      <c r="AO79" s="1218">
        <v>1.112753497692216</v>
      </c>
      <c r="AP79" s="1218">
        <v>1.0921227417966195</v>
      </c>
      <c r="AQ79" s="1218">
        <v>1.1235372456956876</v>
      </c>
      <c r="AR79" s="1218">
        <v>1.1554963041734814</v>
      </c>
      <c r="AS79" s="1218">
        <v>-100</v>
      </c>
      <c r="AT79" s="1218">
        <v>0</v>
      </c>
      <c r="AU79" s="1218">
        <v>0</v>
      </c>
      <c r="AV79" s="1218">
        <v>0</v>
      </c>
      <c r="AW79" s="1218">
        <v>0</v>
      </c>
      <c r="AX79" s="1229" t="s">
        <v>4240</v>
      </c>
      <c r="AY79" s="919" t="s">
        <v>4228</v>
      </c>
      <c r="AZ79" s="1229"/>
      <c r="BA79" s="1237"/>
    </row>
    <row r="80" spans="1:53" ht="11.25">
      <c r="A80" s="963">
        <v>1</v>
      </c>
      <c r="B80" s="1079" t="s">
        <v>136</v>
      </c>
      <c r="C80" s="1079"/>
      <c r="D80" s="1079"/>
      <c r="E80" s="1079"/>
      <c r="F80" s="1079"/>
      <c r="G80" s="1079"/>
      <c r="H80" s="1079"/>
      <c r="I80" s="1079"/>
      <c r="J80" s="1079"/>
      <c r="K80" s="1079"/>
      <c r="L80" s="1221" t="s">
        <v>168</v>
      </c>
      <c r="M80" s="1230" t="s">
        <v>626</v>
      </c>
      <c r="N80" s="1223" t="s">
        <v>369</v>
      </c>
      <c r="O80" s="439">
        <v>29.3</v>
      </c>
      <c r="P80" s="439">
        <v>37.4</v>
      </c>
      <c r="Q80" s="439">
        <v>37.4</v>
      </c>
      <c r="R80" s="1226">
        <v>0</v>
      </c>
      <c r="S80" s="439">
        <v>29.7</v>
      </c>
      <c r="T80" s="439">
        <v>33.6</v>
      </c>
      <c r="U80" s="439">
        <v>33.6</v>
      </c>
      <c r="V80" s="439">
        <v>33.6</v>
      </c>
      <c r="W80" s="439">
        <v>33.6</v>
      </c>
      <c r="X80" s="439">
        <v>33.6</v>
      </c>
      <c r="Y80" s="439">
        <v>0</v>
      </c>
      <c r="Z80" s="439">
        <v>0</v>
      </c>
      <c r="AA80" s="439">
        <v>0</v>
      </c>
      <c r="AB80" s="439">
        <v>0</v>
      </c>
      <c r="AC80" s="439">
        <v>0</v>
      </c>
      <c r="AD80" s="439">
        <v>33.6</v>
      </c>
      <c r="AE80" s="439">
        <v>33.6</v>
      </c>
      <c r="AF80" s="439">
        <v>33.6</v>
      </c>
      <c r="AG80" s="439">
        <v>33.6</v>
      </c>
      <c r="AH80" s="439">
        <v>33.6</v>
      </c>
      <c r="AI80" s="439">
        <v>0</v>
      </c>
      <c r="AJ80" s="439">
        <v>0</v>
      </c>
      <c r="AK80" s="439">
        <v>0</v>
      </c>
      <c r="AL80" s="439">
        <v>0</v>
      </c>
      <c r="AM80" s="439">
        <v>0</v>
      </c>
      <c r="AN80" s="1226">
        <v>13.131313131313139</v>
      </c>
      <c r="AO80" s="1226">
        <v>0</v>
      </c>
      <c r="AP80" s="1226">
        <v>0</v>
      </c>
      <c r="AQ80" s="1226">
        <v>0</v>
      </c>
      <c r="AR80" s="1226">
        <v>0</v>
      </c>
      <c r="AS80" s="1226">
        <v>-100</v>
      </c>
      <c r="AT80" s="1226">
        <v>0</v>
      </c>
      <c r="AU80" s="1226">
        <v>0</v>
      </c>
      <c r="AV80" s="1226">
        <v>0</v>
      </c>
      <c r="AW80" s="1226">
        <v>0</v>
      </c>
      <c r="AX80" s="919"/>
      <c r="AY80" s="919"/>
      <c r="AZ80" s="919"/>
      <c r="BA80" s="1079"/>
    </row>
    <row r="81" spans="1:53" ht="11.25">
      <c r="A81" s="963">
        <v>1</v>
      </c>
      <c r="B81" s="1079" t="s">
        <v>137</v>
      </c>
      <c r="C81" s="1079"/>
      <c r="D81" s="1079"/>
      <c r="E81" s="1079"/>
      <c r="F81" s="1079"/>
      <c r="G81" s="1079"/>
      <c r="H81" s="1079"/>
      <c r="I81" s="1079"/>
      <c r="J81" s="1079"/>
      <c r="K81" s="1079"/>
      <c r="L81" s="1221" t="s">
        <v>627</v>
      </c>
      <c r="M81" s="1230" t="s">
        <v>628</v>
      </c>
      <c r="N81" s="1223" t="s">
        <v>369</v>
      </c>
      <c r="O81" s="439">
        <v>188.2</v>
      </c>
      <c r="P81" s="439">
        <v>156.30000000000001</v>
      </c>
      <c r="Q81" s="439">
        <v>156.30000000000001</v>
      </c>
      <c r="R81" s="1226">
        <v>0</v>
      </c>
      <c r="S81" s="439">
        <v>153.19999999999999</v>
      </c>
      <c r="T81" s="439">
        <v>111.5</v>
      </c>
      <c r="U81" s="439">
        <v>111.5</v>
      </c>
      <c r="V81" s="439">
        <v>111.5</v>
      </c>
      <c r="W81" s="439">
        <v>111.5</v>
      </c>
      <c r="X81" s="439">
        <v>111.5</v>
      </c>
      <c r="Y81" s="439">
        <v>0</v>
      </c>
      <c r="Z81" s="439">
        <v>0</v>
      </c>
      <c r="AA81" s="439">
        <v>0</v>
      </c>
      <c r="AB81" s="439">
        <v>0</v>
      </c>
      <c r="AC81" s="439">
        <v>0</v>
      </c>
      <c r="AD81" s="439">
        <v>111.5</v>
      </c>
      <c r="AE81" s="439">
        <v>111.5</v>
      </c>
      <c r="AF81" s="439">
        <v>111.5</v>
      </c>
      <c r="AG81" s="439">
        <v>111.5</v>
      </c>
      <c r="AH81" s="439">
        <v>111.5</v>
      </c>
      <c r="AI81" s="439">
        <v>0</v>
      </c>
      <c r="AJ81" s="439">
        <v>0</v>
      </c>
      <c r="AK81" s="439">
        <v>0</v>
      </c>
      <c r="AL81" s="439">
        <v>0</v>
      </c>
      <c r="AM81" s="439">
        <v>0</v>
      </c>
      <c r="AN81" s="1226">
        <v>-27.21932114882506</v>
      </c>
      <c r="AO81" s="1226">
        <v>0</v>
      </c>
      <c r="AP81" s="1226">
        <v>0</v>
      </c>
      <c r="AQ81" s="1226">
        <v>0</v>
      </c>
      <c r="AR81" s="1226">
        <v>0</v>
      </c>
      <c r="AS81" s="1226">
        <v>-100</v>
      </c>
      <c r="AT81" s="1226">
        <v>0</v>
      </c>
      <c r="AU81" s="1226">
        <v>0</v>
      </c>
      <c r="AV81" s="1226">
        <v>0</v>
      </c>
      <c r="AW81" s="1226">
        <v>0</v>
      </c>
      <c r="AX81" s="919"/>
      <c r="AY81" s="919"/>
      <c r="AZ81" s="919"/>
      <c r="BA81" s="1079"/>
    </row>
    <row r="82" spans="1:53" ht="11.25">
      <c r="A82" s="963">
        <v>1</v>
      </c>
      <c r="B82" s="1079" t="s">
        <v>431</v>
      </c>
      <c r="C82" s="1079"/>
      <c r="D82" s="1079"/>
      <c r="E82" s="1079"/>
      <c r="F82" s="1079"/>
      <c r="G82" s="1079"/>
      <c r="H82" s="1079"/>
      <c r="I82" s="1079"/>
      <c r="J82" s="1079"/>
      <c r="K82" s="1079"/>
      <c r="L82" s="1221" t="s">
        <v>629</v>
      </c>
      <c r="M82" s="1230" t="s">
        <v>630</v>
      </c>
      <c r="N82" s="1223" t="s">
        <v>369</v>
      </c>
      <c r="O82" s="439">
        <v>189.9</v>
      </c>
      <c r="P82" s="439">
        <v>197.6</v>
      </c>
      <c r="Q82" s="439">
        <v>197.6</v>
      </c>
      <c r="R82" s="1226">
        <v>0</v>
      </c>
      <c r="S82" s="439">
        <v>205.4</v>
      </c>
      <c r="T82" s="439">
        <v>115.9</v>
      </c>
      <c r="U82" s="439">
        <v>115.9</v>
      </c>
      <c r="V82" s="439">
        <v>115.9</v>
      </c>
      <c r="W82" s="439">
        <v>115.9</v>
      </c>
      <c r="X82" s="439">
        <v>115.9</v>
      </c>
      <c r="Y82" s="439">
        <v>0</v>
      </c>
      <c r="Z82" s="439">
        <v>0</v>
      </c>
      <c r="AA82" s="439">
        <v>0</v>
      </c>
      <c r="AB82" s="439">
        <v>0</v>
      </c>
      <c r="AC82" s="439">
        <v>0</v>
      </c>
      <c r="AD82" s="439">
        <v>115.9</v>
      </c>
      <c r="AE82" s="439">
        <v>115.9</v>
      </c>
      <c r="AF82" s="439">
        <v>115.9</v>
      </c>
      <c r="AG82" s="439">
        <v>115.9</v>
      </c>
      <c r="AH82" s="439">
        <v>115.9</v>
      </c>
      <c r="AI82" s="439">
        <v>0</v>
      </c>
      <c r="AJ82" s="439">
        <v>0</v>
      </c>
      <c r="AK82" s="439">
        <v>0</v>
      </c>
      <c r="AL82" s="439">
        <v>0</v>
      </c>
      <c r="AM82" s="439">
        <v>0</v>
      </c>
      <c r="AN82" s="1226">
        <v>-43.573515092502433</v>
      </c>
      <c r="AO82" s="1226">
        <v>0</v>
      </c>
      <c r="AP82" s="1226">
        <v>0</v>
      </c>
      <c r="AQ82" s="1226">
        <v>0</v>
      </c>
      <c r="AR82" s="1226">
        <v>0</v>
      </c>
      <c r="AS82" s="1226">
        <v>-100</v>
      </c>
      <c r="AT82" s="1226">
        <v>0</v>
      </c>
      <c r="AU82" s="1226">
        <v>0</v>
      </c>
      <c r="AV82" s="1226">
        <v>0</v>
      </c>
      <c r="AW82" s="1226">
        <v>0</v>
      </c>
      <c r="AX82" s="919"/>
      <c r="AY82" s="919"/>
      <c r="AZ82" s="919"/>
      <c r="BA82" s="1079"/>
    </row>
    <row r="83" spans="1:53" ht="11.25">
      <c r="A83" s="963">
        <v>1</v>
      </c>
      <c r="B83" s="1079" t="s">
        <v>432</v>
      </c>
      <c r="C83" s="1079"/>
      <c r="D83" s="1079"/>
      <c r="E83" s="1079"/>
      <c r="F83" s="1079"/>
      <c r="G83" s="1079"/>
      <c r="H83" s="1079"/>
      <c r="I83" s="1079"/>
      <c r="J83" s="1079"/>
      <c r="K83" s="1079"/>
      <c r="L83" s="1221" t="s">
        <v>631</v>
      </c>
      <c r="M83" s="1230" t="s">
        <v>632</v>
      </c>
      <c r="N83" s="1223" t="s">
        <v>369</v>
      </c>
      <c r="O83" s="439">
        <v>0</v>
      </c>
      <c r="P83" s="439">
        <v>0</v>
      </c>
      <c r="Q83" s="439">
        <v>0</v>
      </c>
      <c r="R83" s="1226">
        <v>0</v>
      </c>
      <c r="S83" s="439">
        <v>0</v>
      </c>
      <c r="T83" s="439">
        <v>0</v>
      </c>
      <c r="U83" s="439">
        <v>0</v>
      </c>
      <c r="V83" s="439">
        <v>0</v>
      </c>
      <c r="W83" s="439">
        <v>0</v>
      </c>
      <c r="X83" s="439">
        <v>0</v>
      </c>
      <c r="Y83" s="439">
        <v>0</v>
      </c>
      <c r="Z83" s="439">
        <v>0</v>
      </c>
      <c r="AA83" s="439">
        <v>0</v>
      </c>
      <c r="AB83" s="439">
        <v>0</v>
      </c>
      <c r="AC83" s="439">
        <v>0</v>
      </c>
      <c r="AD83" s="439">
        <v>0</v>
      </c>
      <c r="AE83" s="439">
        <v>0</v>
      </c>
      <c r="AF83" s="439">
        <v>0</v>
      </c>
      <c r="AG83" s="439">
        <v>0</v>
      </c>
      <c r="AH83" s="439">
        <v>0</v>
      </c>
      <c r="AI83" s="439">
        <v>0</v>
      </c>
      <c r="AJ83" s="439">
        <v>0</v>
      </c>
      <c r="AK83" s="439">
        <v>0</v>
      </c>
      <c r="AL83" s="439">
        <v>0</v>
      </c>
      <c r="AM83" s="439">
        <v>0</v>
      </c>
      <c r="AN83" s="1226">
        <v>0</v>
      </c>
      <c r="AO83" s="1226">
        <v>0</v>
      </c>
      <c r="AP83" s="1226">
        <v>0</v>
      </c>
      <c r="AQ83" s="1226">
        <v>0</v>
      </c>
      <c r="AR83" s="1226">
        <v>0</v>
      </c>
      <c r="AS83" s="1226">
        <v>0</v>
      </c>
      <c r="AT83" s="1226">
        <v>0</v>
      </c>
      <c r="AU83" s="1226">
        <v>0</v>
      </c>
      <c r="AV83" s="1226">
        <v>0</v>
      </c>
      <c r="AW83" s="1226">
        <v>0</v>
      </c>
      <c r="AX83" s="919"/>
      <c r="AY83" s="919"/>
      <c r="AZ83" s="919"/>
      <c r="BA83" s="1079"/>
    </row>
    <row r="84" spans="1:53" ht="11.25">
      <c r="A84" s="963">
        <v>1</v>
      </c>
      <c r="B84" s="1079" t="s">
        <v>433</v>
      </c>
      <c r="C84" s="1079"/>
      <c r="D84" s="1079"/>
      <c r="E84" s="1079"/>
      <c r="F84" s="1079"/>
      <c r="G84" s="1079"/>
      <c r="H84" s="1079"/>
      <c r="I84" s="1079"/>
      <c r="J84" s="1079"/>
      <c r="K84" s="1079"/>
      <c r="L84" s="1221" t="s">
        <v>633</v>
      </c>
      <c r="M84" s="1230" t="s">
        <v>634</v>
      </c>
      <c r="N84" s="1223" t="s">
        <v>369</v>
      </c>
      <c r="O84" s="439">
        <v>0</v>
      </c>
      <c r="P84" s="439">
        <v>0</v>
      </c>
      <c r="Q84" s="439">
        <v>0</v>
      </c>
      <c r="R84" s="1226">
        <v>0</v>
      </c>
      <c r="S84" s="439">
        <v>0</v>
      </c>
      <c r="T84" s="439">
        <v>0</v>
      </c>
      <c r="U84" s="439">
        <v>0</v>
      </c>
      <c r="V84" s="439">
        <v>0</v>
      </c>
      <c r="W84" s="439">
        <v>0</v>
      </c>
      <c r="X84" s="439">
        <v>0</v>
      </c>
      <c r="Y84" s="439">
        <v>0</v>
      </c>
      <c r="Z84" s="439">
        <v>0</v>
      </c>
      <c r="AA84" s="439">
        <v>0</v>
      </c>
      <c r="AB84" s="439">
        <v>0</v>
      </c>
      <c r="AC84" s="439">
        <v>0</v>
      </c>
      <c r="AD84" s="439">
        <v>0</v>
      </c>
      <c r="AE84" s="439">
        <v>0</v>
      </c>
      <c r="AF84" s="439">
        <v>0</v>
      </c>
      <c r="AG84" s="439">
        <v>0</v>
      </c>
      <c r="AH84" s="439">
        <v>0</v>
      </c>
      <c r="AI84" s="439">
        <v>0</v>
      </c>
      <c r="AJ84" s="439">
        <v>0</v>
      </c>
      <c r="AK84" s="439">
        <v>0</v>
      </c>
      <c r="AL84" s="439">
        <v>0</v>
      </c>
      <c r="AM84" s="439">
        <v>0</v>
      </c>
      <c r="AN84" s="1226">
        <v>0</v>
      </c>
      <c r="AO84" s="1226">
        <v>0</v>
      </c>
      <c r="AP84" s="1226">
        <v>0</v>
      </c>
      <c r="AQ84" s="1226">
        <v>0</v>
      </c>
      <c r="AR84" s="1226">
        <v>0</v>
      </c>
      <c r="AS84" s="1226">
        <v>0</v>
      </c>
      <c r="AT84" s="1226">
        <v>0</v>
      </c>
      <c r="AU84" s="1226">
        <v>0</v>
      </c>
      <c r="AV84" s="1226">
        <v>0</v>
      </c>
      <c r="AW84" s="1226">
        <v>0</v>
      </c>
      <c r="AX84" s="919"/>
      <c r="AY84" s="919"/>
      <c r="AZ84" s="919"/>
      <c r="BA84" s="1079"/>
    </row>
    <row r="85" spans="1:53" ht="11.25">
      <c r="A85" s="963">
        <v>1</v>
      </c>
      <c r="B85" s="1079" t="s">
        <v>430</v>
      </c>
      <c r="C85" s="1079"/>
      <c r="D85" s="1079"/>
      <c r="E85" s="1079"/>
      <c r="F85" s="1079"/>
      <c r="G85" s="1079"/>
      <c r="H85" s="1079"/>
      <c r="I85" s="1079"/>
      <c r="J85" s="1079"/>
      <c r="K85" s="1079"/>
      <c r="L85" s="1221" t="s">
        <v>635</v>
      </c>
      <c r="M85" s="1230" t="s">
        <v>636</v>
      </c>
      <c r="N85" s="1223" t="s">
        <v>369</v>
      </c>
      <c r="O85" s="439">
        <v>0</v>
      </c>
      <c r="P85" s="439">
        <v>0</v>
      </c>
      <c r="Q85" s="439">
        <v>0</v>
      </c>
      <c r="R85" s="1226">
        <v>0</v>
      </c>
      <c r="S85" s="439">
        <v>0</v>
      </c>
      <c r="T85" s="439">
        <v>0</v>
      </c>
      <c r="U85" s="439">
        <v>0</v>
      </c>
      <c r="V85" s="439">
        <v>0</v>
      </c>
      <c r="W85" s="439">
        <v>0</v>
      </c>
      <c r="X85" s="439">
        <v>0</v>
      </c>
      <c r="Y85" s="439">
        <v>0</v>
      </c>
      <c r="Z85" s="439">
        <v>0</v>
      </c>
      <c r="AA85" s="439">
        <v>0</v>
      </c>
      <c r="AB85" s="439">
        <v>0</v>
      </c>
      <c r="AC85" s="439">
        <v>0</v>
      </c>
      <c r="AD85" s="439">
        <v>0</v>
      </c>
      <c r="AE85" s="439">
        <v>0</v>
      </c>
      <c r="AF85" s="439">
        <v>0</v>
      </c>
      <c r="AG85" s="439">
        <v>0</v>
      </c>
      <c r="AH85" s="439">
        <v>0</v>
      </c>
      <c r="AI85" s="439">
        <v>0</v>
      </c>
      <c r="AJ85" s="439">
        <v>0</v>
      </c>
      <c r="AK85" s="439">
        <v>0</v>
      </c>
      <c r="AL85" s="439">
        <v>0</v>
      </c>
      <c r="AM85" s="439">
        <v>0</v>
      </c>
      <c r="AN85" s="1226">
        <v>0</v>
      </c>
      <c r="AO85" s="1226">
        <v>0</v>
      </c>
      <c r="AP85" s="1226">
        <v>0</v>
      </c>
      <c r="AQ85" s="1226">
        <v>0</v>
      </c>
      <c r="AR85" s="1226">
        <v>0</v>
      </c>
      <c r="AS85" s="1226">
        <v>0</v>
      </c>
      <c r="AT85" s="1226">
        <v>0</v>
      </c>
      <c r="AU85" s="1226">
        <v>0</v>
      </c>
      <c r="AV85" s="1226">
        <v>0</v>
      </c>
      <c r="AW85" s="1226">
        <v>0</v>
      </c>
      <c r="AX85" s="919"/>
      <c r="AY85" s="919"/>
      <c r="AZ85" s="919"/>
      <c r="BA85" s="1079"/>
    </row>
    <row r="86" spans="1:53" ht="11.25">
      <c r="A86" s="963">
        <v>1</v>
      </c>
      <c r="B86" s="1079" t="s">
        <v>1434</v>
      </c>
      <c r="C86" s="1079"/>
      <c r="D86" s="1079"/>
      <c r="E86" s="1079"/>
      <c r="F86" s="1079"/>
      <c r="G86" s="1079"/>
      <c r="H86" s="1079"/>
      <c r="I86" s="1079"/>
      <c r="J86" s="1079"/>
      <c r="K86" s="1079"/>
      <c r="L86" s="1221" t="s">
        <v>637</v>
      </c>
      <c r="M86" s="1230" t="s">
        <v>638</v>
      </c>
      <c r="N86" s="1223" t="s">
        <v>369</v>
      </c>
      <c r="O86" s="964">
        <v>385.3</v>
      </c>
      <c r="P86" s="964">
        <v>146.9</v>
      </c>
      <c r="Q86" s="964">
        <v>146.9</v>
      </c>
      <c r="R86" s="1226">
        <v>0</v>
      </c>
      <c r="S86" s="964">
        <v>203.9</v>
      </c>
      <c r="T86" s="964">
        <v>303.2</v>
      </c>
      <c r="U86" s="964">
        <v>303.2</v>
      </c>
      <c r="V86" s="964">
        <v>303.2</v>
      </c>
      <c r="W86" s="964">
        <v>303.2</v>
      </c>
      <c r="X86" s="964">
        <v>303.2</v>
      </c>
      <c r="Y86" s="964">
        <v>0</v>
      </c>
      <c r="Z86" s="964">
        <v>0</v>
      </c>
      <c r="AA86" s="964">
        <v>0</v>
      </c>
      <c r="AB86" s="964">
        <v>0</v>
      </c>
      <c r="AC86" s="964">
        <v>0</v>
      </c>
      <c r="AD86" s="964">
        <v>303.2</v>
      </c>
      <c r="AE86" s="964">
        <v>303.2</v>
      </c>
      <c r="AF86" s="964">
        <v>303.2</v>
      </c>
      <c r="AG86" s="964">
        <v>303.2</v>
      </c>
      <c r="AH86" s="964">
        <v>303.2</v>
      </c>
      <c r="AI86" s="964">
        <v>0</v>
      </c>
      <c r="AJ86" s="964">
        <v>0</v>
      </c>
      <c r="AK86" s="964">
        <v>0</v>
      </c>
      <c r="AL86" s="964">
        <v>0</v>
      </c>
      <c r="AM86" s="964">
        <v>0</v>
      </c>
      <c r="AN86" s="1226">
        <v>48.700343305541921</v>
      </c>
      <c r="AO86" s="1226">
        <v>0</v>
      </c>
      <c r="AP86" s="1226">
        <v>0</v>
      </c>
      <c r="AQ86" s="1226">
        <v>0</v>
      </c>
      <c r="AR86" s="1226">
        <v>0</v>
      </c>
      <c r="AS86" s="1226">
        <v>-100</v>
      </c>
      <c r="AT86" s="1226">
        <v>0</v>
      </c>
      <c r="AU86" s="1226">
        <v>0</v>
      </c>
      <c r="AV86" s="1226">
        <v>0</v>
      </c>
      <c r="AW86" s="1226">
        <v>0</v>
      </c>
      <c r="AX86" s="919"/>
      <c r="AY86" s="919"/>
      <c r="AZ86" s="919"/>
      <c r="BA86" s="1079"/>
    </row>
    <row r="87" spans="1:53" ht="11.25">
      <c r="A87" s="963">
        <v>1</v>
      </c>
      <c r="B87" s="1079" t="s">
        <v>1435</v>
      </c>
      <c r="C87" s="1079"/>
      <c r="D87" s="1079"/>
      <c r="E87" s="1079"/>
      <c r="F87" s="1079"/>
      <c r="G87" s="1079"/>
      <c r="H87" s="1079"/>
      <c r="I87" s="1079"/>
      <c r="J87" s="1079"/>
      <c r="K87" s="1079"/>
      <c r="L87" s="1221" t="s">
        <v>639</v>
      </c>
      <c r="M87" s="1230" t="s">
        <v>640</v>
      </c>
      <c r="N87" s="1223" t="s">
        <v>369</v>
      </c>
      <c r="O87" s="439">
        <v>0</v>
      </c>
      <c r="P87" s="439">
        <v>0</v>
      </c>
      <c r="Q87" s="439">
        <v>0</v>
      </c>
      <c r="R87" s="1226">
        <v>0</v>
      </c>
      <c r="S87" s="439">
        <v>0</v>
      </c>
      <c r="T87" s="439">
        <v>0</v>
      </c>
      <c r="U87" s="439">
        <v>0</v>
      </c>
      <c r="V87" s="439">
        <v>0</v>
      </c>
      <c r="W87" s="439">
        <v>0</v>
      </c>
      <c r="X87" s="439">
        <v>0</v>
      </c>
      <c r="Y87" s="439">
        <v>0</v>
      </c>
      <c r="Z87" s="439">
        <v>0</v>
      </c>
      <c r="AA87" s="439">
        <v>0</v>
      </c>
      <c r="AB87" s="439">
        <v>0</v>
      </c>
      <c r="AC87" s="439">
        <v>0</v>
      </c>
      <c r="AD87" s="439">
        <v>0</v>
      </c>
      <c r="AE87" s="439">
        <v>0</v>
      </c>
      <c r="AF87" s="439">
        <v>0</v>
      </c>
      <c r="AG87" s="439">
        <v>0</v>
      </c>
      <c r="AH87" s="439">
        <v>0</v>
      </c>
      <c r="AI87" s="439">
        <v>0</v>
      </c>
      <c r="AJ87" s="439">
        <v>0</v>
      </c>
      <c r="AK87" s="439">
        <v>0</v>
      </c>
      <c r="AL87" s="439">
        <v>0</v>
      </c>
      <c r="AM87" s="439">
        <v>0</v>
      </c>
      <c r="AN87" s="1226">
        <v>0</v>
      </c>
      <c r="AO87" s="1226">
        <v>0</v>
      </c>
      <c r="AP87" s="1226">
        <v>0</v>
      </c>
      <c r="AQ87" s="1226">
        <v>0</v>
      </c>
      <c r="AR87" s="1226">
        <v>0</v>
      </c>
      <c r="AS87" s="1226">
        <v>0</v>
      </c>
      <c r="AT87" s="1226">
        <v>0</v>
      </c>
      <c r="AU87" s="1226">
        <v>0</v>
      </c>
      <c r="AV87" s="1226">
        <v>0</v>
      </c>
      <c r="AW87" s="1226">
        <v>0</v>
      </c>
      <c r="AX87" s="919"/>
      <c r="AY87" s="919"/>
      <c r="AZ87" s="919"/>
      <c r="BA87" s="1079"/>
    </row>
    <row r="88" spans="1:53" ht="11.25">
      <c r="A88" s="963">
        <v>1</v>
      </c>
      <c r="B88" s="1079" t="s">
        <v>434</v>
      </c>
      <c r="C88" s="1079"/>
      <c r="D88" s="1079"/>
      <c r="E88" s="1079"/>
      <c r="F88" s="1079"/>
      <c r="G88" s="1079"/>
      <c r="H88" s="1079"/>
      <c r="I88" s="1079"/>
      <c r="J88" s="1079"/>
      <c r="K88" s="1079"/>
      <c r="L88" s="1221" t="s">
        <v>641</v>
      </c>
      <c r="M88" s="1230" t="s">
        <v>1159</v>
      </c>
      <c r="N88" s="1223" t="s">
        <v>369</v>
      </c>
      <c r="O88" s="439">
        <v>166.3</v>
      </c>
      <c r="P88" s="439">
        <v>215</v>
      </c>
      <c r="Q88" s="439">
        <v>215</v>
      </c>
      <c r="R88" s="1226">
        <v>0</v>
      </c>
      <c r="S88" s="439">
        <v>179.3</v>
      </c>
      <c r="T88" s="439">
        <v>241.9</v>
      </c>
      <c r="U88" s="439">
        <v>253.995</v>
      </c>
      <c r="V88" s="439">
        <v>266.69475</v>
      </c>
      <c r="W88" s="439">
        <v>280.02948750000002</v>
      </c>
      <c r="X88" s="439">
        <v>294.030961875</v>
      </c>
      <c r="Y88" s="439">
        <v>0</v>
      </c>
      <c r="Z88" s="439">
        <v>0</v>
      </c>
      <c r="AA88" s="439">
        <v>0</v>
      </c>
      <c r="AB88" s="439">
        <v>0</v>
      </c>
      <c r="AC88" s="439">
        <v>0</v>
      </c>
      <c r="AD88" s="439">
        <v>203.35775680000003</v>
      </c>
      <c r="AE88" s="439">
        <v>211.89878258560003</v>
      </c>
      <c r="AF88" s="439">
        <v>220.37473388902404</v>
      </c>
      <c r="AG88" s="439">
        <v>229.18972324458502</v>
      </c>
      <c r="AH88" s="439">
        <v>238.35731217436845</v>
      </c>
      <c r="AI88" s="439">
        <v>0</v>
      </c>
      <c r="AJ88" s="439">
        <v>0</v>
      </c>
      <c r="AK88" s="439">
        <v>0</v>
      </c>
      <c r="AL88" s="439">
        <v>0</v>
      </c>
      <c r="AM88" s="439">
        <v>0</v>
      </c>
      <c r="AN88" s="1226">
        <v>13.417600000000011</v>
      </c>
      <c r="AO88" s="1226">
        <v>4.1999999999999993</v>
      </c>
      <c r="AP88" s="1226">
        <v>4.0000000000000053</v>
      </c>
      <c r="AQ88" s="1226">
        <v>4.0000000000000089</v>
      </c>
      <c r="AR88" s="1226">
        <v>4.000000000000008</v>
      </c>
      <c r="AS88" s="1226">
        <v>-100</v>
      </c>
      <c r="AT88" s="1226">
        <v>0</v>
      </c>
      <c r="AU88" s="1226">
        <v>0</v>
      </c>
      <c r="AV88" s="1226">
        <v>0</v>
      </c>
      <c r="AW88" s="1226">
        <v>0</v>
      </c>
      <c r="AX88" s="919"/>
      <c r="AY88" s="919"/>
      <c r="AZ88" s="919"/>
      <c r="BA88" s="1079"/>
    </row>
    <row r="89" spans="1:53" ht="67.5">
      <c r="A89" s="963">
        <v>1</v>
      </c>
      <c r="B89" s="1079" t="s">
        <v>1466</v>
      </c>
      <c r="C89" s="1079"/>
      <c r="D89" s="1079"/>
      <c r="E89" s="1079"/>
      <c r="F89" s="1079"/>
      <c r="G89" s="1079"/>
      <c r="H89" s="1079"/>
      <c r="I89" s="1079"/>
      <c r="J89" s="1079"/>
      <c r="K89" s="1079"/>
      <c r="L89" s="1221" t="s">
        <v>169</v>
      </c>
      <c r="M89" s="1222" t="s">
        <v>485</v>
      </c>
      <c r="N89" s="1223" t="s">
        <v>369</v>
      </c>
      <c r="O89" s="1242"/>
      <c r="P89" s="1242"/>
      <c r="Q89" s="1242"/>
      <c r="R89" s="1226">
        <v>0</v>
      </c>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26">
        <v>0</v>
      </c>
      <c r="AO89" s="1226">
        <v>0</v>
      </c>
      <c r="AP89" s="1226">
        <v>0</v>
      </c>
      <c r="AQ89" s="1226">
        <v>0</v>
      </c>
      <c r="AR89" s="1226">
        <v>0</v>
      </c>
      <c r="AS89" s="1226">
        <v>0</v>
      </c>
      <c r="AT89" s="1226">
        <v>0</v>
      </c>
      <c r="AU89" s="1226">
        <v>0</v>
      </c>
      <c r="AV89" s="1226">
        <v>0</v>
      </c>
      <c r="AW89" s="1226">
        <v>0</v>
      </c>
      <c r="AX89" s="919"/>
      <c r="AY89" s="919"/>
      <c r="AZ89" s="919"/>
      <c r="BA89" s="1079"/>
    </row>
    <row r="90" spans="1:53" ht="11.25">
      <c r="A90" s="963">
        <v>1</v>
      </c>
      <c r="B90" s="1079" t="s">
        <v>642</v>
      </c>
      <c r="C90" s="1079"/>
      <c r="D90" s="1079"/>
      <c r="E90" s="1079"/>
      <c r="F90" s="1079"/>
      <c r="G90" s="1079"/>
      <c r="H90" s="1079"/>
      <c r="I90" s="1079"/>
      <c r="J90" s="1079"/>
      <c r="K90" s="1079"/>
      <c r="L90" s="1221" t="s">
        <v>385</v>
      </c>
      <c r="M90" s="1222" t="s">
        <v>642</v>
      </c>
      <c r="N90" s="1223" t="s">
        <v>369</v>
      </c>
      <c r="O90" s="439">
        <v>0</v>
      </c>
      <c r="P90" s="439">
        <v>0</v>
      </c>
      <c r="Q90" s="439">
        <v>0</v>
      </c>
      <c r="R90" s="1226">
        <v>0</v>
      </c>
      <c r="S90" s="439">
        <v>0</v>
      </c>
      <c r="T90" s="439">
        <v>0</v>
      </c>
      <c r="U90" s="439">
        <v>0</v>
      </c>
      <c r="V90" s="439">
        <v>0</v>
      </c>
      <c r="W90" s="439">
        <v>0</v>
      </c>
      <c r="X90" s="439">
        <v>0</v>
      </c>
      <c r="Y90" s="439">
        <v>0</v>
      </c>
      <c r="Z90" s="439">
        <v>0</v>
      </c>
      <c r="AA90" s="439">
        <v>0</v>
      </c>
      <c r="AB90" s="439">
        <v>0</v>
      </c>
      <c r="AC90" s="439">
        <v>0</v>
      </c>
      <c r="AD90" s="439">
        <v>0</v>
      </c>
      <c r="AE90" s="439">
        <v>0</v>
      </c>
      <c r="AF90" s="439">
        <v>0</v>
      </c>
      <c r="AG90" s="439">
        <v>0</v>
      </c>
      <c r="AH90" s="439">
        <v>0</v>
      </c>
      <c r="AI90" s="439">
        <v>0</v>
      </c>
      <c r="AJ90" s="439">
        <v>0</v>
      </c>
      <c r="AK90" s="439">
        <v>0</v>
      </c>
      <c r="AL90" s="439">
        <v>0</v>
      </c>
      <c r="AM90" s="439">
        <v>0</v>
      </c>
      <c r="AN90" s="1226">
        <v>0</v>
      </c>
      <c r="AO90" s="1226">
        <v>0</v>
      </c>
      <c r="AP90" s="1226">
        <v>0</v>
      </c>
      <c r="AQ90" s="1226">
        <v>0</v>
      </c>
      <c r="AR90" s="1226">
        <v>0</v>
      </c>
      <c r="AS90" s="1226">
        <v>0</v>
      </c>
      <c r="AT90" s="1226">
        <v>0</v>
      </c>
      <c r="AU90" s="1226">
        <v>0</v>
      </c>
      <c r="AV90" s="1226">
        <v>0</v>
      </c>
      <c r="AW90" s="1226">
        <v>0</v>
      </c>
      <c r="AX90" s="919"/>
      <c r="AY90" s="919"/>
      <c r="AZ90" s="919"/>
      <c r="BA90" s="1079"/>
    </row>
    <row r="91" spans="1:53" ht="11.25">
      <c r="A91" s="963">
        <v>1</v>
      </c>
      <c r="B91" s="1079"/>
      <c r="C91" s="1079"/>
      <c r="D91" s="1079"/>
      <c r="E91" s="1079"/>
      <c r="F91" s="1079"/>
      <c r="G91" s="1079"/>
      <c r="H91" s="1079"/>
      <c r="I91" s="1079"/>
      <c r="J91" s="1079"/>
      <c r="K91" s="1079"/>
      <c r="L91" s="1221" t="s">
        <v>511</v>
      </c>
      <c r="M91" s="1222" t="s">
        <v>643</v>
      </c>
      <c r="N91" s="1223" t="s">
        <v>369</v>
      </c>
      <c r="O91" s="964">
        <v>270.39999999999998</v>
      </c>
      <c r="P91" s="964">
        <v>59.9</v>
      </c>
      <c r="Q91" s="964">
        <v>59.9</v>
      </c>
      <c r="R91" s="1226">
        <v>0</v>
      </c>
      <c r="S91" s="964">
        <v>281.10000000000002</v>
      </c>
      <c r="T91" s="964">
        <v>325.8</v>
      </c>
      <c r="U91" s="964">
        <v>325.8</v>
      </c>
      <c r="V91" s="964">
        <v>325.8</v>
      </c>
      <c r="W91" s="964">
        <v>325.8</v>
      </c>
      <c r="X91" s="964">
        <v>325.8</v>
      </c>
      <c r="Y91" s="964">
        <v>0</v>
      </c>
      <c r="Z91" s="964">
        <v>0</v>
      </c>
      <c r="AA91" s="964">
        <v>0</v>
      </c>
      <c r="AB91" s="964">
        <v>0</v>
      </c>
      <c r="AC91" s="964">
        <v>0</v>
      </c>
      <c r="AD91" s="964">
        <v>168</v>
      </c>
      <c r="AE91" s="964">
        <v>168</v>
      </c>
      <c r="AF91" s="964">
        <v>168</v>
      </c>
      <c r="AG91" s="964">
        <v>168</v>
      </c>
      <c r="AH91" s="964">
        <v>168</v>
      </c>
      <c r="AI91" s="964"/>
      <c r="AJ91" s="964"/>
      <c r="AK91" s="964"/>
      <c r="AL91" s="964"/>
      <c r="AM91" s="964"/>
      <c r="AN91" s="1226">
        <v>-40.234791889007475</v>
      </c>
      <c r="AO91" s="1226">
        <v>0</v>
      </c>
      <c r="AP91" s="1226">
        <v>0</v>
      </c>
      <c r="AQ91" s="1226">
        <v>0</v>
      </c>
      <c r="AR91" s="1226">
        <v>0</v>
      </c>
      <c r="AS91" s="1226">
        <v>-100</v>
      </c>
      <c r="AT91" s="1226">
        <v>0</v>
      </c>
      <c r="AU91" s="1226">
        <v>0</v>
      </c>
      <c r="AV91" s="1226">
        <v>0</v>
      </c>
      <c r="AW91" s="1226">
        <v>0</v>
      </c>
      <c r="AX91" s="919" t="s">
        <v>4222</v>
      </c>
      <c r="AY91" s="919"/>
      <c r="AZ91" s="919"/>
      <c r="BA91" s="1079"/>
    </row>
    <row r="92" spans="1:53" ht="84.75" customHeight="1">
      <c r="A92" s="963">
        <v>1</v>
      </c>
      <c r="B92" s="1079" t="s">
        <v>645</v>
      </c>
      <c r="C92" s="1079"/>
      <c r="D92" s="1079"/>
      <c r="E92" s="1079"/>
      <c r="F92" s="1079"/>
      <c r="G92" s="1079"/>
      <c r="H92" s="1079"/>
      <c r="I92" s="1079"/>
      <c r="J92" s="1079"/>
      <c r="K92" s="1079"/>
      <c r="L92" s="1221" t="s">
        <v>644</v>
      </c>
      <c r="M92" s="1230" t="s">
        <v>645</v>
      </c>
      <c r="N92" s="1223" t="s">
        <v>369</v>
      </c>
      <c r="O92" s="964">
        <v>270.39999999999998</v>
      </c>
      <c r="P92" s="964">
        <v>59.9</v>
      </c>
      <c r="Q92" s="964">
        <v>59.9</v>
      </c>
      <c r="R92" s="1226">
        <v>0</v>
      </c>
      <c r="S92" s="964">
        <v>281.10000000000002</v>
      </c>
      <c r="T92" s="964">
        <v>325.8</v>
      </c>
      <c r="U92" s="964">
        <v>325.8</v>
      </c>
      <c r="V92" s="964">
        <v>325.8</v>
      </c>
      <c r="W92" s="964">
        <v>325.8</v>
      </c>
      <c r="X92" s="964">
        <v>325.8</v>
      </c>
      <c r="Y92" s="964"/>
      <c r="Z92" s="964"/>
      <c r="AA92" s="964"/>
      <c r="AB92" s="964"/>
      <c r="AC92" s="964"/>
      <c r="AD92" s="964">
        <v>168</v>
      </c>
      <c r="AE92" s="964">
        <v>168</v>
      </c>
      <c r="AF92" s="964">
        <v>168</v>
      </c>
      <c r="AG92" s="964">
        <v>168</v>
      </c>
      <c r="AH92" s="964">
        <v>168</v>
      </c>
      <c r="AI92" s="964"/>
      <c r="AJ92" s="964"/>
      <c r="AK92" s="964"/>
      <c r="AL92" s="964"/>
      <c r="AM92" s="964"/>
      <c r="AN92" s="1226">
        <v>-40.234791889007475</v>
      </c>
      <c r="AO92" s="1226">
        <v>0</v>
      </c>
      <c r="AP92" s="1226">
        <v>0</v>
      </c>
      <c r="AQ92" s="1226">
        <v>0</v>
      </c>
      <c r="AR92" s="1226">
        <v>0</v>
      </c>
      <c r="AS92" s="1226">
        <v>-100</v>
      </c>
      <c r="AT92" s="1226">
        <v>0</v>
      </c>
      <c r="AU92" s="1226">
        <v>0</v>
      </c>
      <c r="AV92" s="1226">
        <v>0</v>
      </c>
      <c r="AW92" s="1226">
        <v>0</v>
      </c>
      <c r="AX92" s="919" t="s">
        <v>4227</v>
      </c>
      <c r="AY92" s="919" t="s">
        <v>4230</v>
      </c>
      <c r="AZ92" s="919"/>
      <c r="BA92" s="1079"/>
    </row>
    <row r="93" spans="1:53" ht="11.25">
      <c r="A93" s="963">
        <v>1</v>
      </c>
      <c r="B93" s="1079" t="s">
        <v>646</v>
      </c>
      <c r="C93" s="1079"/>
      <c r="D93" s="1079"/>
      <c r="E93" s="1079"/>
      <c r="F93" s="1079"/>
      <c r="G93" s="1079"/>
      <c r="H93" s="1079"/>
      <c r="I93" s="1079"/>
      <c r="J93" s="1079"/>
      <c r="K93" s="1079"/>
      <c r="L93" s="1221" t="s">
        <v>513</v>
      </c>
      <c r="M93" s="1222" t="s">
        <v>646</v>
      </c>
      <c r="N93" s="1223" t="s">
        <v>369</v>
      </c>
      <c r="O93" s="964"/>
      <c r="P93" s="964"/>
      <c r="Q93" s="964"/>
      <c r="R93" s="1226">
        <v>0</v>
      </c>
      <c r="S93" s="964"/>
      <c r="T93" s="964">
        <v>0</v>
      </c>
      <c r="U93" s="964">
        <v>0</v>
      </c>
      <c r="V93" s="964">
        <v>0</v>
      </c>
      <c r="W93" s="964">
        <v>0</v>
      </c>
      <c r="X93" s="964">
        <v>0</v>
      </c>
      <c r="Y93" s="964">
        <v>0</v>
      </c>
      <c r="Z93" s="964">
        <v>0</v>
      </c>
      <c r="AA93" s="964">
        <v>0</v>
      </c>
      <c r="AB93" s="964">
        <v>0</v>
      </c>
      <c r="AC93" s="964">
        <v>0</v>
      </c>
      <c r="AD93" s="964">
        <v>0</v>
      </c>
      <c r="AE93" s="964">
        <v>0</v>
      </c>
      <c r="AF93" s="964">
        <v>0</v>
      </c>
      <c r="AG93" s="964">
        <v>0</v>
      </c>
      <c r="AH93" s="964">
        <v>0</v>
      </c>
      <c r="AI93" s="964">
        <v>0</v>
      </c>
      <c r="AJ93" s="964">
        <v>0</v>
      </c>
      <c r="AK93" s="964">
        <v>0</v>
      </c>
      <c r="AL93" s="964">
        <v>0</v>
      </c>
      <c r="AM93" s="964">
        <v>0</v>
      </c>
      <c r="AN93" s="1226">
        <v>0</v>
      </c>
      <c r="AO93" s="1226">
        <v>0</v>
      </c>
      <c r="AP93" s="1226">
        <v>0</v>
      </c>
      <c r="AQ93" s="1226">
        <v>0</v>
      </c>
      <c r="AR93" s="1226">
        <v>0</v>
      </c>
      <c r="AS93" s="1226">
        <v>0</v>
      </c>
      <c r="AT93" s="1226">
        <v>0</v>
      </c>
      <c r="AU93" s="1226">
        <v>0</v>
      </c>
      <c r="AV93" s="1226">
        <v>0</v>
      </c>
      <c r="AW93" s="1226">
        <v>0</v>
      </c>
      <c r="AX93" s="919"/>
      <c r="AY93" s="919"/>
      <c r="AZ93" s="919"/>
      <c r="BA93" s="1079"/>
    </row>
    <row r="94" spans="1:53" ht="11.25">
      <c r="A94" s="963">
        <v>1</v>
      </c>
      <c r="B94" s="1079" t="s">
        <v>647</v>
      </c>
      <c r="C94" s="1079"/>
      <c r="D94" s="1079"/>
      <c r="E94" s="1079"/>
      <c r="F94" s="1079"/>
      <c r="G94" s="1079"/>
      <c r="H94" s="1079"/>
      <c r="I94" s="1079"/>
      <c r="J94" s="1079"/>
      <c r="K94" s="1079"/>
      <c r="L94" s="1221" t="s">
        <v>516</v>
      </c>
      <c r="M94" s="1222" t="s">
        <v>647</v>
      </c>
      <c r="N94" s="1223" t="s">
        <v>369</v>
      </c>
      <c r="O94" s="964"/>
      <c r="P94" s="964"/>
      <c r="Q94" s="964"/>
      <c r="R94" s="1226">
        <v>0</v>
      </c>
      <c r="S94" s="964"/>
      <c r="T94" s="964"/>
      <c r="U94" s="964"/>
      <c r="V94" s="964"/>
      <c r="W94" s="964"/>
      <c r="X94" s="964"/>
      <c r="Y94" s="964"/>
      <c r="Z94" s="964"/>
      <c r="AA94" s="964"/>
      <c r="AB94" s="964"/>
      <c r="AC94" s="964"/>
      <c r="AD94" s="964"/>
      <c r="AE94" s="964"/>
      <c r="AF94" s="964"/>
      <c r="AG94" s="964"/>
      <c r="AH94" s="964"/>
      <c r="AI94" s="964"/>
      <c r="AJ94" s="964"/>
      <c r="AK94" s="964"/>
      <c r="AL94" s="964"/>
      <c r="AM94" s="964"/>
      <c r="AN94" s="1226">
        <v>0</v>
      </c>
      <c r="AO94" s="1226">
        <v>0</v>
      </c>
      <c r="AP94" s="1226">
        <v>0</v>
      </c>
      <c r="AQ94" s="1226">
        <v>0</v>
      </c>
      <c r="AR94" s="1226">
        <v>0</v>
      </c>
      <c r="AS94" s="1226">
        <v>0</v>
      </c>
      <c r="AT94" s="1226">
        <v>0</v>
      </c>
      <c r="AU94" s="1226">
        <v>0</v>
      </c>
      <c r="AV94" s="1226">
        <v>0</v>
      </c>
      <c r="AW94" s="1226">
        <v>0</v>
      </c>
      <c r="AX94" s="919"/>
      <c r="AY94" s="919"/>
      <c r="AZ94" s="919"/>
      <c r="BA94" s="1079"/>
    </row>
    <row r="95" spans="1:53" ht="62.25" customHeight="1">
      <c r="A95" s="963">
        <v>1</v>
      </c>
      <c r="B95" s="1079" t="s">
        <v>648</v>
      </c>
      <c r="C95" s="1079"/>
      <c r="D95" s="1079"/>
      <c r="E95" s="1079"/>
      <c r="F95" s="1079"/>
      <c r="G95" s="1079"/>
      <c r="H95" s="1079"/>
      <c r="I95" s="1079"/>
      <c r="J95" s="1079"/>
      <c r="K95" s="1079"/>
      <c r="L95" s="1221" t="s">
        <v>519</v>
      </c>
      <c r="M95" s="1222" t="s">
        <v>648</v>
      </c>
      <c r="N95" s="1223" t="s">
        <v>369</v>
      </c>
      <c r="O95" s="964"/>
      <c r="P95" s="964"/>
      <c r="Q95" s="964"/>
      <c r="R95" s="1226">
        <v>0</v>
      </c>
      <c r="S95" s="964"/>
      <c r="T95" s="964"/>
      <c r="U95" s="964"/>
      <c r="V95" s="964"/>
      <c r="W95" s="964"/>
      <c r="X95" s="964"/>
      <c r="Y95" s="964"/>
      <c r="Z95" s="964"/>
      <c r="AA95" s="964"/>
      <c r="AB95" s="964"/>
      <c r="AC95" s="964"/>
      <c r="AD95" s="964">
        <v>1840.11</v>
      </c>
      <c r="AE95" s="964"/>
      <c r="AF95" s="964"/>
      <c r="AG95" s="964"/>
      <c r="AH95" s="964"/>
      <c r="AI95" s="964"/>
      <c r="AJ95" s="964"/>
      <c r="AK95" s="964"/>
      <c r="AL95" s="964"/>
      <c r="AM95" s="964"/>
      <c r="AN95" s="1226">
        <v>0</v>
      </c>
      <c r="AO95" s="1226">
        <v>-100</v>
      </c>
      <c r="AP95" s="1226">
        <v>0</v>
      </c>
      <c r="AQ95" s="1226">
        <v>0</v>
      </c>
      <c r="AR95" s="1226">
        <v>0</v>
      </c>
      <c r="AS95" s="1226">
        <v>0</v>
      </c>
      <c r="AT95" s="1226">
        <v>0</v>
      </c>
      <c r="AU95" s="1226">
        <v>0</v>
      </c>
      <c r="AV95" s="1226">
        <v>0</v>
      </c>
      <c r="AW95" s="1226">
        <v>0</v>
      </c>
      <c r="AX95" s="919" t="s">
        <v>4243</v>
      </c>
      <c r="AY95" s="919" t="s">
        <v>4234</v>
      </c>
      <c r="AZ95" s="919"/>
      <c r="BA95" s="1079"/>
    </row>
    <row r="96" spans="1:53" ht="11.25">
      <c r="A96" s="963">
        <v>1</v>
      </c>
      <c r="B96" s="1079" t="s">
        <v>650</v>
      </c>
      <c r="C96" s="1079"/>
      <c r="D96" s="1079"/>
      <c r="E96" s="1079"/>
      <c r="F96" s="1079"/>
      <c r="G96" s="1079"/>
      <c r="H96" s="1079"/>
      <c r="I96" s="1079"/>
      <c r="J96" s="1079"/>
      <c r="K96" s="1079"/>
      <c r="L96" s="1221" t="s">
        <v>649</v>
      </c>
      <c r="M96" s="1222" t="s">
        <v>650</v>
      </c>
      <c r="N96" s="1223" t="s">
        <v>369</v>
      </c>
      <c r="O96" s="1226">
        <v>0</v>
      </c>
      <c r="P96" s="1226">
        <v>0</v>
      </c>
      <c r="Q96" s="1226">
        <v>0</v>
      </c>
      <c r="R96" s="1226">
        <v>0</v>
      </c>
      <c r="S96" s="1226">
        <v>0</v>
      </c>
      <c r="T96" s="1226">
        <v>0</v>
      </c>
      <c r="U96" s="1226">
        <v>0</v>
      </c>
      <c r="V96" s="1226">
        <v>0</v>
      </c>
      <c r="W96" s="1226">
        <v>0</v>
      </c>
      <c r="X96" s="1226">
        <v>0</v>
      </c>
      <c r="Y96" s="1226">
        <v>0</v>
      </c>
      <c r="Z96" s="1226">
        <v>0</v>
      </c>
      <c r="AA96" s="1226">
        <v>0</v>
      </c>
      <c r="AB96" s="1226">
        <v>0</v>
      </c>
      <c r="AC96" s="1226">
        <v>0</v>
      </c>
      <c r="AD96" s="1226">
        <v>0</v>
      </c>
      <c r="AE96" s="1226">
        <v>0</v>
      </c>
      <c r="AF96" s="1226">
        <v>0</v>
      </c>
      <c r="AG96" s="1226">
        <v>0</v>
      </c>
      <c r="AH96" s="1226">
        <v>0</v>
      </c>
      <c r="AI96" s="1226">
        <v>0</v>
      </c>
      <c r="AJ96" s="1226">
        <v>0</v>
      </c>
      <c r="AK96" s="1226">
        <v>0</v>
      </c>
      <c r="AL96" s="1226">
        <v>0</v>
      </c>
      <c r="AM96" s="1226">
        <v>0</v>
      </c>
      <c r="AN96" s="1226">
        <v>0</v>
      </c>
      <c r="AO96" s="1226">
        <v>0</v>
      </c>
      <c r="AP96" s="1226">
        <v>0</v>
      </c>
      <c r="AQ96" s="1226">
        <v>0</v>
      </c>
      <c r="AR96" s="1226">
        <v>0</v>
      </c>
      <c r="AS96" s="1226">
        <v>0</v>
      </c>
      <c r="AT96" s="1226">
        <v>0</v>
      </c>
      <c r="AU96" s="1226">
        <v>0</v>
      </c>
      <c r="AV96" s="1226">
        <v>0</v>
      </c>
      <c r="AW96" s="1226">
        <v>0</v>
      </c>
      <c r="AX96" s="919"/>
      <c r="AY96" s="919"/>
      <c r="AZ96" s="919"/>
      <c r="BA96" s="1079"/>
    </row>
    <row r="97" spans="1:53" ht="11.25">
      <c r="A97" s="963">
        <v>1</v>
      </c>
      <c r="B97" s="1079"/>
      <c r="C97" s="1079"/>
      <c r="D97" s="1079"/>
      <c r="E97" s="1079"/>
      <c r="F97" s="1079"/>
      <c r="G97" s="1079"/>
      <c r="H97" s="1079"/>
      <c r="I97" s="1079"/>
      <c r="J97" s="1079"/>
      <c r="K97" s="1079"/>
      <c r="L97" s="1221" t="s">
        <v>651</v>
      </c>
      <c r="M97" s="1230" t="s">
        <v>652</v>
      </c>
      <c r="N97" s="1223" t="s">
        <v>369</v>
      </c>
      <c r="O97" s="964"/>
      <c r="P97" s="964"/>
      <c r="Q97" s="964"/>
      <c r="R97" s="1226">
        <v>0</v>
      </c>
      <c r="S97" s="964"/>
      <c r="T97" s="964"/>
      <c r="U97" s="964"/>
      <c r="V97" s="964"/>
      <c r="W97" s="964"/>
      <c r="X97" s="964"/>
      <c r="Y97" s="964"/>
      <c r="Z97" s="964"/>
      <c r="AA97" s="964"/>
      <c r="AB97" s="964"/>
      <c r="AC97" s="964"/>
      <c r="AD97" s="964"/>
      <c r="AE97" s="964"/>
      <c r="AF97" s="964"/>
      <c r="AG97" s="964"/>
      <c r="AH97" s="964"/>
      <c r="AI97" s="964"/>
      <c r="AJ97" s="964"/>
      <c r="AK97" s="964"/>
      <c r="AL97" s="964"/>
      <c r="AM97" s="964"/>
      <c r="AN97" s="1226">
        <v>0</v>
      </c>
      <c r="AO97" s="1226">
        <v>0</v>
      </c>
      <c r="AP97" s="1226">
        <v>0</v>
      </c>
      <c r="AQ97" s="1226">
        <v>0</v>
      </c>
      <c r="AR97" s="1226">
        <v>0</v>
      </c>
      <c r="AS97" s="1226">
        <v>0</v>
      </c>
      <c r="AT97" s="1226">
        <v>0</v>
      </c>
      <c r="AU97" s="1226">
        <v>0</v>
      </c>
      <c r="AV97" s="1226">
        <v>0</v>
      </c>
      <c r="AW97" s="1226">
        <v>0</v>
      </c>
      <c r="AX97" s="919"/>
      <c r="AY97" s="919"/>
      <c r="AZ97" s="919"/>
      <c r="BA97" s="1079"/>
    </row>
    <row r="98" spans="1:53" ht="11.25">
      <c r="A98" s="963">
        <v>1</v>
      </c>
      <c r="B98" s="1079"/>
      <c r="C98" s="1079"/>
      <c r="D98" s="1079"/>
      <c r="E98" s="1079"/>
      <c r="F98" s="1079"/>
      <c r="G98" s="1079"/>
      <c r="H98" s="1079"/>
      <c r="I98" s="1079"/>
      <c r="J98" s="1079"/>
      <c r="K98" s="1079"/>
      <c r="L98" s="1221" t="s">
        <v>653</v>
      </c>
      <c r="M98" s="1230" t="s">
        <v>654</v>
      </c>
      <c r="N98" s="1223" t="s">
        <v>369</v>
      </c>
      <c r="O98" s="964"/>
      <c r="P98" s="964"/>
      <c r="Q98" s="964"/>
      <c r="R98" s="1226">
        <v>0</v>
      </c>
      <c r="S98" s="964"/>
      <c r="T98" s="964"/>
      <c r="U98" s="964"/>
      <c r="V98" s="964"/>
      <c r="W98" s="964"/>
      <c r="X98" s="964"/>
      <c r="Y98" s="964"/>
      <c r="Z98" s="964"/>
      <c r="AA98" s="964"/>
      <c r="AB98" s="964"/>
      <c r="AC98" s="964"/>
      <c r="AD98" s="964"/>
      <c r="AE98" s="964"/>
      <c r="AF98" s="964"/>
      <c r="AG98" s="964"/>
      <c r="AH98" s="964"/>
      <c r="AI98" s="964"/>
      <c r="AJ98" s="964"/>
      <c r="AK98" s="964"/>
      <c r="AL98" s="964"/>
      <c r="AM98" s="964"/>
      <c r="AN98" s="1226">
        <v>0</v>
      </c>
      <c r="AO98" s="1226">
        <v>0</v>
      </c>
      <c r="AP98" s="1226">
        <v>0</v>
      </c>
      <c r="AQ98" s="1226">
        <v>0</v>
      </c>
      <c r="AR98" s="1226">
        <v>0</v>
      </c>
      <c r="AS98" s="1226">
        <v>0</v>
      </c>
      <c r="AT98" s="1226">
        <v>0</v>
      </c>
      <c r="AU98" s="1226">
        <v>0</v>
      </c>
      <c r="AV98" s="1226">
        <v>0</v>
      </c>
      <c r="AW98" s="1226">
        <v>0</v>
      </c>
      <c r="AX98" s="919"/>
      <c r="AY98" s="919"/>
      <c r="AZ98" s="919"/>
      <c r="BA98" s="1079"/>
    </row>
    <row r="99" spans="1:53" ht="22.5">
      <c r="A99" s="963">
        <v>1</v>
      </c>
      <c r="B99" s="1079" t="s">
        <v>1467</v>
      </c>
      <c r="C99" s="1079"/>
      <c r="D99" s="1079"/>
      <c r="E99" s="1079"/>
      <c r="F99" s="1079"/>
      <c r="G99" s="1079"/>
      <c r="H99" s="1079"/>
      <c r="I99" s="1079"/>
      <c r="J99" s="1079"/>
      <c r="K99" s="1079"/>
      <c r="L99" s="1221" t="s">
        <v>655</v>
      </c>
      <c r="M99" s="1222" t="s">
        <v>656</v>
      </c>
      <c r="N99" s="1223" t="s">
        <v>369</v>
      </c>
      <c r="O99" s="964"/>
      <c r="P99" s="964"/>
      <c r="Q99" s="964"/>
      <c r="R99" s="1226">
        <v>0</v>
      </c>
      <c r="S99" s="964"/>
      <c r="T99" s="964"/>
      <c r="U99" s="964"/>
      <c r="V99" s="964"/>
      <c r="W99" s="964"/>
      <c r="X99" s="964"/>
      <c r="Y99" s="964"/>
      <c r="Z99" s="964"/>
      <c r="AA99" s="964"/>
      <c r="AB99" s="964"/>
      <c r="AC99" s="964"/>
      <c r="AD99" s="964"/>
      <c r="AE99" s="964"/>
      <c r="AF99" s="964"/>
      <c r="AG99" s="964"/>
      <c r="AH99" s="964"/>
      <c r="AI99" s="964"/>
      <c r="AJ99" s="964"/>
      <c r="AK99" s="964"/>
      <c r="AL99" s="964"/>
      <c r="AM99" s="964"/>
      <c r="AN99" s="1226">
        <v>0</v>
      </c>
      <c r="AO99" s="1226">
        <v>0</v>
      </c>
      <c r="AP99" s="1226">
        <v>0</v>
      </c>
      <c r="AQ99" s="1226">
        <v>0</v>
      </c>
      <c r="AR99" s="1226">
        <v>0</v>
      </c>
      <c r="AS99" s="1226">
        <v>0</v>
      </c>
      <c r="AT99" s="1226">
        <v>0</v>
      </c>
      <c r="AU99" s="1226">
        <v>0</v>
      </c>
      <c r="AV99" s="1226">
        <v>0</v>
      </c>
      <c r="AW99" s="1226">
        <v>0</v>
      </c>
      <c r="AX99" s="919"/>
      <c r="AY99" s="919"/>
      <c r="AZ99" s="919"/>
      <c r="BA99" s="1079"/>
    </row>
    <row r="100" spans="1:53" s="113" customFormat="1" ht="35.25" customHeight="1">
      <c r="A100" s="963">
        <v>1</v>
      </c>
      <c r="B100" s="1079" t="s">
        <v>1102</v>
      </c>
      <c r="C100" s="1237"/>
      <c r="D100" s="1237"/>
      <c r="E100" s="1237"/>
      <c r="F100" s="1237"/>
      <c r="G100" s="1237"/>
      <c r="H100" s="1237"/>
      <c r="I100" s="1237"/>
      <c r="J100" s="1237"/>
      <c r="K100" s="1237"/>
      <c r="L100" s="1238" t="s">
        <v>103</v>
      </c>
      <c r="M100" s="1216" t="s">
        <v>657</v>
      </c>
      <c r="N100" s="1240" t="s">
        <v>369</v>
      </c>
      <c r="O100" s="605">
        <v>1226.8604</v>
      </c>
      <c r="P100" s="605">
        <v>1412.04</v>
      </c>
      <c r="Q100" s="605">
        <v>1412.04</v>
      </c>
      <c r="R100" s="1218">
        <v>0</v>
      </c>
      <c r="S100" s="605">
        <v>1350.88</v>
      </c>
      <c r="T100" s="605">
        <v>1625.6100000000001</v>
      </c>
      <c r="U100" s="605">
        <v>1706.8905</v>
      </c>
      <c r="V100" s="605">
        <v>1792.2350250000002</v>
      </c>
      <c r="W100" s="605">
        <v>1881.8467762500004</v>
      </c>
      <c r="X100" s="605">
        <v>1975.9391150625006</v>
      </c>
      <c r="Y100" s="605">
        <v>0</v>
      </c>
      <c r="Z100" s="605">
        <v>0</v>
      </c>
      <c r="AA100" s="605">
        <v>0</v>
      </c>
      <c r="AB100" s="605">
        <v>0</v>
      </c>
      <c r="AC100" s="605">
        <v>0</v>
      </c>
      <c r="AD100" s="605">
        <v>1625.6100000000001</v>
      </c>
      <c r="AE100" s="605">
        <v>1696.5283200000003</v>
      </c>
      <c r="AF100" s="605">
        <v>1747.4241696000001</v>
      </c>
      <c r="AG100" s="605">
        <v>1799.8468946880002</v>
      </c>
      <c r="AH100" s="605">
        <v>1853.8423015286398</v>
      </c>
      <c r="AI100" s="605">
        <v>0</v>
      </c>
      <c r="AJ100" s="605">
        <v>0</v>
      </c>
      <c r="AK100" s="605">
        <v>0</v>
      </c>
      <c r="AL100" s="605">
        <v>0</v>
      </c>
      <c r="AM100" s="605">
        <v>0</v>
      </c>
      <c r="AN100" s="1218">
        <v>20.337113585218525</v>
      </c>
      <c r="AO100" s="1218">
        <v>4.3625666672818335</v>
      </c>
      <c r="AP100" s="1218">
        <v>2.9999999999999871</v>
      </c>
      <c r="AQ100" s="1218">
        <v>3.0000000000000058</v>
      </c>
      <c r="AR100" s="1218">
        <v>2.9999999999999765</v>
      </c>
      <c r="AS100" s="1218">
        <v>-100</v>
      </c>
      <c r="AT100" s="1218">
        <v>0</v>
      </c>
      <c r="AU100" s="1218">
        <v>0</v>
      </c>
      <c r="AV100" s="1218">
        <v>0</v>
      </c>
      <c r="AW100" s="1218">
        <v>0</v>
      </c>
      <c r="AX100" s="919" t="s">
        <v>4239</v>
      </c>
      <c r="AY100" s="919" t="s">
        <v>4235</v>
      </c>
      <c r="AZ100" s="919"/>
      <c r="BA100" s="1237"/>
    </row>
    <row r="101" spans="1:53" s="113" customFormat="1" ht="22.5">
      <c r="A101" s="963">
        <v>1</v>
      </c>
      <c r="B101" s="1079" t="s">
        <v>1103</v>
      </c>
      <c r="C101" s="1237"/>
      <c r="D101" s="1237"/>
      <c r="E101" s="1237"/>
      <c r="F101" s="1237"/>
      <c r="G101" s="1237"/>
      <c r="H101" s="1237"/>
      <c r="I101" s="1237"/>
      <c r="J101" s="1237"/>
      <c r="K101" s="1237"/>
      <c r="L101" s="1238" t="s">
        <v>104</v>
      </c>
      <c r="M101" s="1216" t="s">
        <v>658</v>
      </c>
      <c r="N101" s="1240" t="s">
        <v>369</v>
      </c>
      <c r="O101" s="605">
        <v>1032.0999999999999</v>
      </c>
      <c r="P101" s="605">
        <v>1115.4000000000001</v>
      </c>
      <c r="Q101" s="605">
        <v>1115.4000000000001</v>
      </c>
      <c r="R101" s="1218">
        <v>0</v>
      </c>
      <c r="S101" s="605">
        <v>1086.2</v>
      </c>
      <c r="T101" s="605">
        <v>1042.5</v>
      </c>
      <c r="U101" s="605">
        <v>1042.5</v>
      </c>
      <c r="V101" s="605">
        <v>1042.5</v>
      </c>
      <c r="W101" s="605">
        <v>1042.5</v>
      </c>
      <c r="X101" s="605">
        <v>1042.5</v>
      </c>
      <c r="Y101" s="605">
        <v>0</v>
      </c>
      <c r="Z101" s="605">
        <v>0</v>
      </c>
      <c r="AA101" s="605">
        <v>0</v>
      </c>
      <c r="AB101" s="605">
        <v>0</v>
      </c>
      <c r="AC101" s="605">
        <v>0</v>
      </c>
      <c r="AD101" s="605">
        <v>1042.5</v>
      </c>
      <c r="AE101" s="605">
        <v>1042.5</v>
      </c>
      <c r="AF101" s="605">
        <v>1042.5</v>
      </c>
      <c r="AG101" s="605">
        <v>1042.5</v>
      </c>
      <c r="AH101" s="605">
        <v>1042.5</v>
      </c>
      <c r="AI101" s="605">
        <v>0</v>
      </c>
      <c r="AJ101" s="605">
        <v>0</v>
      </c>
      <c r="AK101" s="605">
        <v>0</v>
      </c>
      <c r="AL101" s="605">
        <v>0</v>
      </c>
      <c r="AM101" s="605">
        <v>0</v>
      </c>
      <c r="AN101" s="1218">
        <v>-4.0232001473025267</v>
      </c>
      <c r="AO101" s="1218">
        <v>0</v>
      </c>
      <c r="AP101" s="1218">
        <v>0</v>
      </c>
      <c r="AQ101" s="1218">
        <v>0</v>
      </c>
      <c r="AR101" s="1218">
        <v>0</v>
      </c>
      <c r="AS101" s="1218">
        <v>-100</v>
      </c>
      <c r="AT101" s="1218">
        <v>0</v>
      </c>
      <c r="AU101" s="1218">
        <v>0</v>
      </c>
      <c r="AV101" s="1218">
        <v>0</v>
      </c>
      <c r="AW101" s="1218">
        <v>0</v>
      </c>
      <c r="AX101" s="919" t="s">
        <v>4238</v>
      </c>
      <c r="AY101" s="919" t="s">
        <v>4236</v>
      </c>
      <c r="AZ101" s="919"/>
      <c r="BA101" s="1237"/>
    </row>
    <row r="102" spans="1:53" ht="11.25">
      <c r="A102" s="963">
        <v>1</v>
      </c>
      <c r="B102" s="1079"/>
      <c r="C102" s="1079"/>
      <c r="D102" s="1079"/>
      <c r="E102" s="1079"/>
      <c r="F102" s="1079"/>
      <c r="G102" s="1079"/>
      <c r="H102" s="1079"/>
      <c r="I102" s="1079"/>
      <c r="J102" s="1079"/>
      <c r="K102" s="1079"/>
      <c r="L102" s="1221" t="s">
        <v>148</v>
      </c>
      <c r="M102" s="1243" t="s">
        <v>1234</v>
      </c>
      <c r="N102" s="1223" t="s">
        <v>369</v>
      </c>
      <c r="O102" s="964">
        <v>0</v>
      </c>
      <c r="P102" s="964">
        <v>0</v>
      </c>
      <c r="Q102" s="964">
        <v>0</v>
      </c>
      <c r="R102" s="1226">
        <v>0</v>
      </c>
      <c r="S102" s="964">
        <v>0</v>
      </c>
      <c r="T102" s="964">
        <v>0</v>
      </c>
      <c r="U102" s="964">
        <v>0</v>
      </c>
      <c r="V102" s="964">
        <v>0</v>
      </c>
      <c r="W102" s="964">
        <v>0</v>
      </c>
      <c r="X102" s="964">
        <v>0</v>
      </c>
      <c r="Y102" s="964">
        <v>0</v>
      </c>
      <c r="Z102" s="964">
        <v>0</v>
      </c>
      <c r="AA102" s="964">
        <v>0</v>
      </c>
      <c r="AB102" s="964">
        <v>0</v>
      </c>
      <c r="AC102" s="964">
        <v>0</v>
      </c>
      <c r="AD102" s="964">
        <v>0</v>
      </c>
      <c r="AE102" s="964">
        <v>0</v>
      </c>
      <c r="AF102" s="964">
        <v>0</v>
      </c>
      <c r="AG102" s="964">
        <v>0</v>
      </c>
      <c r="AH102" s="964">
        <v>0</v>
      </c>
      <c r="AI102" s="964">
        <v>0</v>
      </c>
      <c r="AJ102" s="964">
        <v>0</v>
      </c>
      <c r="AK102" s="964">
        <v>0</v>
      </c>
      <c r="AL102" s="964">
        <v>0</v>
      </c>
      <c r="AM102" s="964">
        <v>0</v>
      </c>
      <c r="AN102" s="1226">
        <v>0</v>
      </c>
      <c r="AO102" s="1226">
        <v>0</v>
      </c>
      <c r="AP102" s="1226">
        <v>0</v>
      </c>
      <c r="AQ102" s="1226">
        <v>0</v>
      </c>
      <c r="AR102" s="1226">
        <v>0</v>
      </c>
      <c r="AS102" s="1226">
        <v>0</v>
      </c>
      <c r="AT102" s="1226">
        <v>0</v>
      </c>
      <c r="AU102" s="1226">
        <v>0</v>
      </c>
      <c r="AV102" s="1226">
        <v>0</v>
      </c>
      <c r="AW102" s="1226">
        <v>0</v>
      </c>
      <c r="AX102" s="919"/>
      <c r="AY102" s="919"/>
      <c r="AZ102" s="919"/>
      <c r="BA102" s="1079"/>
    </row>
    <row r="103" spans="1:53" s="113" customFormat="1" ht="11.25">
      <c r="A103" s="963">
        <v>1</v>
      </c>
      <c r="B103" s="1079" t="s">
        <v>659</v>
      </c>
      <c r="C103" s="1237"/>
      <c r="D103" s="1237"/>
      <c r="E103" s="1237"/>
      <c r="F103" s="1237"/>
      <c r="G103" s="1237"/>
      <c r="H103" s="1237"/>
      <c r="I103" s="1237"/>
      <c r="J103" s="1237"/>
      <c r="K103" s="1237"/>
      <c r="L103" s="1238" t="s">
        <v>120</v>
      </c>
      <c r="M103" s="1244" t="s">
        <v>659</v>
      </c>
      <c r="N103" s="1217" t="s">
        <v>369</v>
      </c>
      <c r="O103" s="1218">
        <v>146.69999999999999</v>
      </c>
      <c r="P103" s="1218">
        <v>187.2</v>
      </c>
      <c r="Q103" s="1218">
        <v>187.2</v>
      </c>
      <c r="R103" s="605">
        <v>0</v>
      </c>
      <c r="S103" s="1218">
        <v>148.69999999999999</v>
      </c>
      <c r="T103" s="1218">
        <v>168.1</v>
      </c>
      <c r="U103" s="1218">
        <v>174.82400000000001</v>
      </c>
      <c r="V103" s="1218">
        <v>181.81696000000002</v>
      </c>
      <c r="W103" s="1218">
        <v>189.08963840000004</v>
      </c>
      <c r="X103" s="1218">
        <v>196.65322393600005</v>
      </c>
      <c r="Y103" s="1218">
        <v>168.1</v>
      </c>
      <c r="Z103" s="1218">
        <v>168.1</v>
      </c>
      <c r="AA103" s="1218">
        <v>168.1</v>
      </c>
      <c r="AB103" s="1218">
        <v>168.1</v>
      </c>
      <c r="AC103" s="1218">
        <v>168.1</v>
      </c>
      <c r="AD103" s="1218">
        <v>168.1</v>
      </c>
      <c r="AE103" s="1218">
        <v>175.1602</v>
      </c>
      <c r="AF103" s="1218">
        <v>182.166608</v>
      </c>
      <c r="AG103" s="1218">
        <v>189.45327232</v>
      </c>
      <c r="AH103" s="1218">
        <v>197.0314032128</v>
      </c>
      <c r="AI103" s="1218">
        <v>0</v>
      </c>
      <c r="AJ103" s="1218">
        <v>0</v>
      </c>
      <c r="AK103" s="1218">
        <v>0</v>
      </c>
      <c r="AL103" s="1218">
        <v>0</v>
      </c>
      <c r="AM103" s="1218">
        <v>0</v>
      </c>
      <c r="AN103" s="1218">
        <v>13.046402151983866</v>
      </c>
      <c r="AO103" s="1218">
        <v>4.2000000000000055</v>
      </c>
      <c r="AP103" s="1218">
        <v>3.999999999999996</v>
      </c>
      <c r="AQ103" s="1218">
        <v>4</v>
      </c>
      <c r="AR103" s="1218">
        <v>4.0000000000000018</v>
      </c>
      <c r="AS103" s="1218">
        <v>-100</v>
      </c>
      <c r="AT103" s="1218">
        <v>0</v>
      </c>
      <c r="AU103" s="1218">
        <v>0</v>
      </c>
      <c r="AV103" s="1218">
        <v>0</v>
      </c>
      <c r="AW103" s="1218">
        <v>0</v>
      </c>
      <c r="AX103" s="919" t="s">
        <v>4222</v>
      </c>
      <c r="AY103" s="919"/>
      <c r="AZ103" s="919"/>
      <c r="BA103" s="1237"/>
    </row>
    <row r="104" spans="1:53" ht="11.25">
      <c r="A104" s="963">
        <v>1</v>
      </c>
      <c r="B104" s="1079"/>
      <c r="C104" s="1079"/>
      <c r="D104" s="1079"/>
      <c r="E104" s="1079"/>
      <c r="F104" s="1079"/>
      <c r="G104" s="1079"/>
      <c r="H104" s="1079"/>
      <c r="I104" s="1079"/>
      <c r="J104" s="1079"/>
      <c r="K104" s="1079"/>
      <c r="L104" s="1221" t="s">
        <v>122</v>
      </c>
      <c r="M104" s="1222" t="s">
        <v>660</v>
      </c>
      <c r="N104" s="1223" t="s">
        <v>369</v>
      </c>
      <c r="O104" s="1245">
        <v>0</v>
      </c>
      <c r="P104" s="1245">
        <v>0</v>
      </c>
      <c r="Q104" s="1245">
        <v>0</v>
      </c>
      <c r="R104" s="1226">
        <v>0</v>
      </c>
      <c r="S104" s="1245">
        <v>0</v>
      </c>
      <c r="T104" s="1245">
        <v>0</v>
      </c>
      <c r="U104" s="1245">
        <v>0</v>
      </c>
      <c r="V104" s="1245">
        <v>0</v>
      </c>
      <c r="W104" s="1245">
        <v>0</v>
      </c>
      <c r="X104" s="1245">
        <v>0</v>
      </c>
      <c r="Y104" s="1245">
        <v>0</v>
      </c>
      <c r="Z104" s="1245">
        <v>0</v>
      </c>
      <c r="AA104" s="1245">
        <v>0</v>
      </c>
      <c r="AB104" s="1245">
        <v>0</v>
      </c>
      <c r="AC104" s="1245">
        <v>0</v>
      </c>
      <c r="AD104" s="1245">
        <v>0</v>
      </c>
      <c r="AE104" s="1245">
        <v>0</v>
      </c>
      <c r="AF104" s="1245">
        <v>0</v>
      </c>
      <c r="AG104" s="1245">
        <v>0</v>
      </c>
      <c r="AH104" s="1245">
        <v>0</v>
      </c>
      <c r="AI104" s="1245">
        <v>0</v>
      </c>
      <c r="AJ104" s="1245">
        <v>0</v>
      </c>
      <c r="AK104" s="1245">
        <v>0</v>
      </c>
      <c r="AL104" s="1245">
        <v>0</v>
      </c>
      <c r="AM104" s="1245">
        <v>0</v>
      </c>
      <c r="AN104" s="1226">
        <v>0</v>
      </c>
      <c r="AO104" s="1226">
        <v>0</v>
      </c>
      <c r="AP104" s="1226">
        <v>0</v>
      </c>
      <c r="AQ104" s="1226">
        <v>0</v>
      </c>
      <c r="AR104" s="1226">
        <v>0</v>
      </c>
      <c r="AS104" s="1226">
        <v>0</v>
      </c>
      <c r="AT104" s="1226">
        <v>0</v>
      </c>
      <c r="AU104" s="1226">
        <v>0</v>
      </c>
      <c r="AV104" s="1226">
        <v>0</v>
      </c>
      <c r="AW104" s="1226">
        <v>0</v>
      </c>
      <c r="AX104" s="919"/>
      <c r="AY104" s="919"/>
      <c r="AZ104" s="919"/>
      <c r="BA104" s="1079"/>
    </row>
    <row r="105" spans="1:53" ht="11.25">
      <c r="A105" s="963">
        <v>1</v>
      </c>
      <c r="B105" s="1079"/>
      <c r="C105" s="1079"/>
      <c r="D105" s="1079"/>
      <c r="E105" s="1079"/>
      <c r="F105" s="1079"/>
      <c r="G105" s="1079"/>
      <c r="H105" s="1079"/>
      <c r="I105" s="1079"/>
      <c r="J105" s="1079"/>
      <c r="K105" s="1079"/>
      <c r="L105" s="1221" t="s">
        <v>123</v>
      </c>
      <c r="M105" s="1222" t="s">
        <v>661</v>
      </c>
      <c r="N105" s="1223" t="s">
        <v>369</v>
      </c>
      <c r="O105" s="1245">
        <v>0</v>
      </c>
      <c r="P105" s="1245">
        <v>0</v>
      </c>
      <c r="Q105" s="1245">
        <v>0</v>
      </c>
      <c r="R105" s="1226">
        <v>0</v>
      </c>
      <c r="S105" s="1245">
        <v>0</v>
      </c>
      <c r="T105" s="1245">
        <v>0</v>
      </c>
      <c r="U105" s="1245">
        <v>0</v>
      </c>
      <c r="V105" s="1245">
        <v>0</v>
      </c>
      <c r="W105" s="1245">
        <v>0</v>
      </c>
      <c r="X105" s="1245">
        <v>0</v>
      </c>
      <c r="Y105" s="1245">
        <v>0</v>
      </c>
      <c r="Z105" s="1245">
        <v>0</v>
      </c>
      <c r="AA105" s="1245">
        <v>0</v>
      </c>
      <c r="AB105" s="1245">
        <v>0</v>
      </c>
      <c r="AC105" s="1245">
        <v>0</v>
      </c>
      <c r="AD105" s="1245">
        <v>0</v>
      </c>
      <c r="AE105" s="1245">
        <v>0</v>
      </c>
      <c r="AF105" s="1245">
        <v>0</v>
      </c>
      <c r="AG105" s="1245">
        <v>0</v>
      </c>
      <c r="AH105" s="1245">
        <v>0</v>
      </c>
      <c r="AI105" s="1245">
        <v>0</v>
      </c>
      <c r="AJ105" s="1245">
        <v>0</v>
      </c>
      <c r="AK105" s="1245">
        <v>0</v>
      </c>
      <c r="AL105" s="1245">
        <v>0</v>
      </c>
      <c r="AM105" s="1245">
        <v>0</v>
      </c>
      <c r="AN105" s="1226">
        <v>0</v>
      </c>
      <c r="AO105" s="1226">
        <v>0</v>
      </c>
      <c r="AP105" s="1226">
        <v>0</v>
      </c>
      <c r="AQ105" s="1226">
        <v>0</v>
      </c>
      <c r="AR105" s="1226">
        <v>0</v>
      </c>
      <c r="AS105" s="1226">
        <v>0</v>
      </c>
      <c r="AT105" s="1226">
        <v>0</v>
      </c>
      <c r="AU105" s="1226">
        <v>0</v>
      </c>
      <c r="AV105" s="1226">
        <v>0</v>
      </c>
      <c r="AW105" s="1226">
        <v>0</v>
      </c>
      <c r="AX105" s="919"/>
      <c r="AY105" s="919"/>
      <c r="AZ105" s="919"/>
      <c r="BA105" s="1079"/>
    </row>
    <row r="106" spans="1:53" ht="11.25">
      <c r="A106" s="963">
        <v>1</v>
      </c>
      <c r="B106" s="1079"/>
      <c r="C106" s="1079"/>
      <c r="D106" s="1079"/>
      <c r="E106" s="1079"/>
      <c r="F106" s="1079"/>
      <c r="G106" s="1079"/>
      <c r="H106" s="1079"/>
      <c r="I106" s="1079"/>
      <c r="J106" s="1079"/>
      <c r="K106" s="1079"/>
      <c r="L106" s="1221" t="s">
        <v>396</v>
      </c>
      <c r="M106" s="1222" t="s">
        <v>662</v>
      </c>
      <c r="N106" s="1223" t="s">
        <v>369</v>
      </c>
      <c r="O106" s="1245">
        <v>0</v>
      </c>
      <c r="P106" s="1245">
        <v>0</v>
      </c>
      <c r="Q106" s="1245">
        <v>0</v>
      </c>
      <c r="R106" s="1226">
        <v>0</v>
      </c>
      <c r="S106" s="1245">
        <v>0</v>
      </c>
      <c r="T106" s="1245">
        <v>0</v>
      </c>
      <c r="U106" s="1245">
        <v>0</v>
      </c>
      <c r="V106" s="1245">
        <v>0</v>
      </c>
      <c r="W106" s="1245">
        <v>0</v>
      </c>
      <c r="X106" s="1245">
        <v>0</v>
      </c>
      <c r="Y106" s="1245">
        <v>0</v>
      </c>
      <c r="Z106" s="1245">
        <v>0</v>
      </c>
      <c r="AA106" s="1245">
        <v>0</v>
      </c>
      <c r="AB106" s="1245">
        <v>0</v>
      </c>
      <c r="AC106" s="1245">
        <v>0</v>
      </c>
      <c r="AD106" s="1245">
        <v>0</v>
      </c>
      <c r="AE106" s="1245">
        <v>0</v>
      </c>
      <c r="AF106" s="1245">
        <v>0</v>
      </c>
      <c r="AG106" s="1245">
        <v>0</v>
      </c>
      <c r="AH106" s="1245">
        <v>0</v>
      </c>
      <c r="AI106" s="1245">
        <v>0</v>
      </c>
      <c r="AJ106" s="1245">
        <v>0</v>
      </c>
      <c r="AK106" s="1245">
        <v>0</v>
      </c>
      <c r="AL106" s="1245">
        <v>0</v>
      </c>
      <c r="AM106" s="1245">
        <v>0</v>
      </c>
      <c r="AN106" s="1226">
        <v>0</v>
      </c>
      <c r="AO106" s="1226">
        <v>0</v>
      </c>
      <c r="AP106" s="1226">
        <v>0</v>
      </c>
      <c r="AQ106" s="1226">
        <v>0</v>
      </c>
      <c r="AR106" s="1226">
        <v>0</v>
      </c>
      <c r="AS106" s="1226">
        <v>0</v>
      </c>
      <c r="AT106" s="1226">
        <v>0</v>
      </c>
      <c r="AU106" s="1226">
        <v>0</v>
      </c>
      <c r="AV106" s="1226">
        <v>0</v>
      </c>
      <c r="AW106" s="1226">
        <v>0</v>
      </c>
      <c r="AX106" s="919"/>
      <c r="AY106" s="919"/>
      <c r="AZ106" s="919"/>
      <c r="BA106" s="1079"/>
    </row>
    <row r="107" spans="1:53" ht="45">
      <c r="A107" s="963">
        <v>1</v>
      </c>
      <c r="B107" s="1079" t="s">
        <v>1468</v>
      </c>
      <c r="C107" s="1079"/>
      <c r="D107" s="1079"/>
      <c r="E107" s="1079"/>
      <c r="F107" s="1079"/>
      <c r="G107" s="1079"/>
      <c r="H107" s="1079"/>
      <c r="I107" s="1079"/>
      <c r="J107" s="1079"/>
      <c r="K107" s="1079"/>
      <c r="L107" s="1221" t="s">
        <v>397</v>
      </c>
      <c r="M107" s="1222" t="s">
        <v>663</v>
      </c>
      <c r="N107" s="1223" t="s">
        <v>369</v>
      </c>
      <c r="O107" s="964">
        <v>146.69999999999999</v>
      </c>
      <c r="P107" s="964">
        <v>187.2</v>
      </c>
      <c r="Q107" s="964">
        <v>187.2</v>
      </c>
      <c r="R107" s="1226">
        <v>0</v>
      </c>
      <c r="S107" s="964">
        <v>148.69999999999999</v>
      </c>
      <c r="T107" s="964">
        <v>168.1</v>
      </c>
      <c r="U107" s="964">
        <v>174.82400000000001</v>
      </c>
      <c r="V107" s="964">
        <v>181.81696000000002</v>
      </c>
      <c r="W107" s="964">
        <v>189.08963840000004</v>
      </c>
      <c r="X107" s="964">
        <v>196.65322393600005</v>
      </c>
      <c r="Y107" s="964">
        <v>168.1</v>
      </c>
      <c r="Z107" s="964">
        <v>168.1</v>
      </c>
      <c r="AA107" s="964">
        <v>168.1</v>
      </c>
      <c r="AB107" s="964">
        <v>168.1</v>
      </c>
      <c r="AC107" s="964">
        <v>168.1</v>
      </c>
      <c r="AD107" s="964">
        <v>168.1</v>
      </c>
      <c r="AE107" s="964">
        <v>175.1602</v>
      </c>
      <c r="AF107" s="964">
        <v>182.166608</v>
      </c>
      <c r="AG107" s="964">
        <v>189.45327232</v>
      </c>
      <c r="AH107" s="964">
        <v>197.0314032128</v>
      </c>
      <c r="AI107" s="964"/>
      <c r="AJ107" s="964"/>
      <c r="AK107" s="964"/>
      <c r="AL107" s="964"/>
      <c r="AM107" s="964"/>
      <c r="AN107" s="1226">
        <v>13.046402151983866</v>
      </c>
      <c r="AO107" s="1226">
        <v>4.2000000000000055</v>
      </c>
      <c r="AP107" s="1226">
        <v>3.999999999999996</v>
      </c>
      <c r="AQ107" s="1226">
        <v>4</v>
      </c>
      <c r="AR107" s="1226">
        <v>4.0000000000000018</v>
      </c>
      <c r="AS107" s="1226">
        <v>-100</v>
      </c>
      <c r="AT107" s="1226">
        <v>0</v>
      </c>
      <c r="AU107" s="1226">
        <v>0</v>
      </c>
      <c r="AV107" s="1226">
        <v>0</v>
      </c>
      <c r="AW107" s="1226">
        <v>0</v>
      </c>
      <c r="AX107" s="919" t="s">
        <v>4229</v>
      </c>
      <c r="AY107" s="919" t="s">
        <v>4231</v>
      </c>
      <c r="AZ107" s="919"/>
      <c r="BA107" s="1079"/>
    </row>
    <row r="108" spans="1:53" ht="11.25">
      <c r="A108" s="963">
        <v>1</v>
      </c>
      <c r="B108" s="1079" t="s">
        <v>664</v>
      </c>
      <c r="C108" s="1079"/>
      <c r="D108" s="1079"/>
      <c r="E108" s="1079"/>
      <c r="F108" s="1079"/>
      <c r="G108" s="1079"/>
      <c r="H108" s="1079"/>
      <c r="I108" s="1079"/>
      <c r="J108" s="1079"/>
      <c r="K108" s="1079"/>
      <c r="L108" s="1221" t="s">
        <v>124</v>
      </c>
      <c r="M108" s="1246" t="s">
        <v>664</v>
      </c>
      <c r="N108" s="1223" t="s">
        <v>369</v>
      </c>
      <c r="O108" s="964"/>
      <c r="P108" s="964"/>
      <c r="Q108" s="964"/>
      <c r="R108" s="1226">
        <v>0</v>
      </c>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1226">
        <v>0</v>
      </c>
      <c r="AO108" s="1226">
        <v>0</v>
      </c>
      <c r="AP108" s="1226">
        <v>0</v>
      </c>
      <c r="AQ108" s="1226">
        <v>0</v>
      </c>
      <c r="AR108" s="1226">
        <v>0</v>
      </c>
      <c r="AS108" s="1226">
        <v>0</v>
      </c>
      <c r="AT108" s="1226">
        <v>0</v>
      </c>
      <c r="AU108" s="1226">
        <v>0</v>
      </c>
      <c r="AV108" s="1226">
        <v>0</v>
      </c>
      <c r="AW108" s="1226">
        <v>0</v>
      </c>
      <c r="AX108" s="919"/>
      <c r="AY108" s="919"/>
      <c r="AZ108" s="919"/>
      <c r="BA108" s="1079"/>
    </row>
    <row r="109" spans="1:53" ht="22.5">
      <c r="A109" s="963">
        <v>1</v>
      </c>
      <c r="B109" s="1079"/>
      <c r="C109" s="1079"/>
      <c r="D109" s="1079"/>
      <c r="E109" s="1079"/>
      <c r="F109" s="1079"/>
      <c r="G109" s="1079"/>
      <c r="H109" s="1079"/>
      <c r="I109" s="1079"/>
      <c r="J109" s="1079"/>
      <c r="K109" s="1079"/>
      <c r="L109" s="1221" t="s">
        <v>125</v>
      </c>
      <c r="M109" s="1246" t="s">
        <v>665</v>
      </c>
      <c r="N109" s="1223" t="s">
        <v>369</v>
      </c>
      <c r="O109" s="964"/>
      <c r="P109" s="964"/>
      <c r="Q109" s="964"/>
      <c r="R109" s="1226">
        <v>0</v>
      </c>
      <c r="S109" s="964"/>
      <c r="T109" s="964">
        <v>0</v>
      </c>
      <c r="U109" s="964"/>
      <c r="V109" s="964"/>
      <c r="W109" s="964"/>
      <c r="X109" s="964"/>
      <c r="Y109" s="964"/>
      <c r="Z109" s="964"/>
      <c r="AA109" s="964"/>
      <c r="AB109" s="964"/>
      <c r="AC109" s="964"/>
      <c r="AD109" s="964">
        <v>0</v>
      </c>
      <c r="AE109" s="964"/>
      <c r="AF109" s="964"/>
      <c r="AG109" s="964"/>
      <c r="AH109" s="964"/>
      <c r="AI109" s="964"/>
      <c r="AJ109" s="964"/>
      <c r="AK109" s="964"/>
      <c r="AL109" s="964"/>
      <c r="AM109" s="964"/>
      <c r="AN109" s="439"/>
      <c r="AO109" s="439"/>
      <c r="AP109" s="439"/>
      <c r="AQ109" s="439"/>
      <c r="AR109" s="439"/>
      <c r="AS109" s="439"/>
      <c r="AT109" s="439"/>
      <c r="AU109" s="439"/>
      <c r="AV109" s="439"/>
      <c r="AW109" s="439"/>
      <c r="AX109" s="919"/>
      <c r="AY109" s="919"/>
      <c r="AZ109" s="919"/>
      <c r="BA109" s="1079"/>
    </row>
    <row r="110" spans="1:53" ht="101.25">
      <c r="A110" s="963">
        <v>1</v>
      </c>
      <c r="B110" s="1079"/>
      <c r="C110" s="1079"/>
      <c r="D110" s="1079"/>
      <c r="E110" s="1079"/>
      <c r="F110" s="1079"/>
      <c r="G110" s="1079"/>
      <c r="H110" s="1079"/>
      <c r="I110" s="1079"/>
      <c r="J110" s="1079"/>
      <c r="K110" s="1079"/>
      <c r="L110" s="1221" t="s">
        <v>126</v>
      </c>
      <c r="M110" s="1246" t="s">
        <v>666</v>
      </c>
      <c r="N110" s="1223" t="s">
        <v>369</v>
      </c>
      <c r="O110" s="964"/>
      <c r="P110" s="964"/>
      <c r="Q110" s="964"/>
      <c r="R110" s="1226">
        <v>0</v>
      </c>
      <c r="S110" s="964"/>
      <c r="T110" s="964">
        <v>0</v>
      </c>
      <c r="U110" s="964"/>
      <c r="V110" s="964"/>
      <c r="W110" s="964"/>
      <c r="X110" s="964"/>
      <c r="Y110" s="964"/>
      <c r="Z110" s="964"/>
      <c r="AA110" s="964"/>
      <c r="AB110" s="964"/>
      <c r="AC110" s="964"/>
      <c r="AD110" s="964">
        <v>0</v>
      </c>
      <c r="AE110" s="964"/>
      <c r="AF110" s="964"/>
      <c r="AG110" s="964"/>
      <c r="AH110" s="964"/>
      <c r="AI110" s="964"/>
      <c r="AJ110" s="964"/>
      <c r="AK110" s="964"/>
      <c r="AL110" s="964"/>
      <c r="AM110" s="964"/>
      <c r="AN110" s="439"/>
      <c r="AO110" s="439"/>
      <c r="AP110" s="439"/>
      <c r="AQ110" s="439"/>
      <c r="AR110" s="439"/>
      <c r="AS110" s="439"/>
      <c r="AT110" s="439"/>
      <c r="AU110" s="439"/>
      <c r="AV110" s="439"/>
      <c r="AW110" s="439"/>
      <c r="AX110" s="919"/>
      <c r="AY110" s="919"/>
      <c r="AZ110" s="919"/>
      <c r="BA110" s="1079"/>
    </row>
    <row r="111" spans="1:53" ht="45">
      <c r="A111" s="963">
        <v>1</v>
      </c>
      <c r="B111" s="1079"/>
      <c r="C111" s="1079"/>
      <c r="D111" s="1079"/>
      <c r="E111" s="1079"/>
      <c r="F111" s="1079"/>
      <c r="G111" s="1079"/>
      <c r="H111" s="1079"/>
      <c r="I111" s="1079"/>
      <c r="J111" s="1079"/>
      <c r="K111" s="1079"/>
      <c r="L111" s="1221" t="s">
        <v>127</v>
      </c>
      <c r="M111" s="1246" t="s">
        <v>1223</v>
      </c>
      <c r="N111" s="1223" t="s">
        <v>369</v>
      </c>
      <c r="O111" s="964"/>
      <c r="P111" s="964"/>
      <c r="Q111" s="964"/>
      <c r="R111" s="1226">
        <v>0</v>
      </c>
      <c r="S111" s="964"/>
      <c r="T111" s="964"/>
      <c r="U111" s="964"/>
      <c r="V111" s="964"/>
      <c r="W111" s="964"/>
      <c r="X111" s="964"/>
      <c r="Y111" s="964"/>
      <c r="Z111" s="964"/>
      <c r="AA111" s="964"/>
      <c r="AB111" s="964"/>
      <c r="AC111" s="964"/>
      <c r="AD111" s="964">
        <v>1896.0296711778283</v>
      </c>
      <c r="AE111" s="964"/>
      <c r="AF111" s="964"/>
      <c r="AG111" s="964"/>
      <c r="AH111" s="964"/>
      <c r="AI111" s="964"/>
      <c r="AJ111" s="964"/>
      <c r="AK111" s="964"/>
      <c r="AL111" s="964"/>
      <c r="AM111" s="964"/>
      <c r="AN111" s="439"/>
      <c r="AO111" s="439"/>
      <c r="AP111" s="439"/>
      <c r="AQ111" s="439"/>
      <c r="AR111" s="439"/>
      <c r="AS111" s="439"/>
      <c r="AT111" s="439"/>
      <c r="AU111" s="439"/>
      <c r="AV111" s="439"/>
      <c r="AW111" s="439"/>
      <c r="AX111" s="919" t="s">
        <v>4237</v>
      </c>
      <c r="AY111" s="919" t="s">
        <v>4232</v>
      </c>
      <c r="AZ111" s="919"/>
      <c r="BA111" s="1079"/>
    </row>
    <row r="112" spans="1:53" ht="11.25">
      <c r="A112" s="963">
        <v>1</v>
      </c>
      <c r="B112" s="1079"/>
      <c r="C112" s="1079"/>
      <c r="D112" s="1079"/>
      <c r="E112" s="1079"/>
      <c r="F112" s="1079"/>
      <c r="G112" s="1079"/>
      <c r="H112" s="1079"/>
      <c r="I112" s="1079"/>
      <c r="J112" s="1079"/>
      <c r="K112" s="1079"/>
      <c r="L112" s="1221" t="s">
        <v>128</v>
      </c>
      <c r="M112" s="1247" t="s">
        <v>667</v>
      </c>
      <c r="N112" s="1223" t="s">
        <v>369</v>
      </c>
      <c r="O112" s="964"/>
      <c r="P112" s="964"/>
      <c r="Q112" s="964"/>
      <c r="R112" s="1226">
        <v>0</v>
      </c>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439"/>
      <c r="AO112" s="439"/>
      <c r="AP112" s="439"/>
      <c r="AQ112" s="439"/>
      <c r="AR112" s="439"/>
      <c r="AS112" s="439"/>
      <c r="AT112" s="439"/>
      <c r="AU112" s="439"/>
      <c r="AV112" s="439"/>
      <c r="AW112" s="439"/>
      <c r="AX112" s="919"/>
      <c r="AY112" s="919"/>
      <c r="AZ112" s="919"/>
      <c r="BA112" s="1079"/>
    </row>
    <row r="113" spans="1:53" ht="11.25">
      <c r="A113" s="963">
        <v>1</v>
      </c>
      <c r="B113" s="1079"/>
      <c r="C113" s="1079"/>
      <c r="D113" s="1079"/>
      <c r="E113" s="1079"/>
      <c r="F113" s="1079"/>
      <c r="G113" s="1079"/>
      <c r="H113" s="1079"/>
      <c r="I113" s="1079"/>
      <c r="J113" s="1079"/>
      <c r="K113" s="1079"/>
      <c r="L113" s="1221" t="s">
        <v>1232</v>
      </c>
      <c r="M113" s="1222" t="s">
        <v>1233</v>
      </c>
      <c r="N113" s="1223" t="s">
        <v>145</v>
      </c>
      <c r="O113" s="439">
        <v>0</v>
      </c>
      <c r="P113" s="439">
        <v>0</v>
      </c>
      <c r="Q113" s="439">
        <v>0</v>
      </c>
      <c r="R113" s="1226">
        <v>0</v>
      </c>
      <c r="S113" s="439">
        <v>0</v>
      </c>
      <c r="T113" s="439">
        <v>0</v>
      </c>
      <c r="U113" s="439">
        <v>0</v>
      </c>
      <c r="V113" s="439">
        <v>0</v>
      </c>
      <c r="W113" s="439">
        <v>0</v>
      </c>
      <c r="X113" s="439">
        <v>0</v>
      </c>
      <c r="Y113" s="439">
        <v>0</v>
      </c>
      <c r="Z113" s="439">
        <v>0</v>
      </c>
      <c r="AA113" s="439">
        <v>0</v>
      </c>
      <c r="AB113" s="439">
        <v>0</v>
      </c>
      <c r="AC113" s="439">
        <v>0</v>
      </c>
      <c r="AD113" s="439">
        <v>0</v>
      </c>
      <c r="AE113" s="439">
        <v>0</v>
      </c>
      <c r="AF113" s="439">
        <v>0</v>
      </c>
      <c r="AG113" s="439">
        <v>0</v>
      </c>
      <c r="AH113" s="439">
        <v>0</v>
      </c>
      <c r="AI113" s="439">
        <v>0</v>
      </c>
      <c r="AJ113" s="439">
        <v>0</v>
      </c>
      <c r="AK113" s="439">
        <v>0</v>
      </c>
      <c r="AL113" s="439">
        <v>0</v>
      </c>
      <c r="AM113" s="439">
        <v>0</v>
      </c>
      <c r="AN113" s="439"/>
      <c r="AO113" s="439"/>
      <c r="AP113" s="439"/>
      <c r="AQ113" s="439"/>
      <c r="AR113" s="439"/>
      <c r="AS113" s="439"/>
      <c r="AT113" s="439"/>
      <c r="AU113" s="439"/>
      <c r="AV113" s="439"/>
      <c r="AW113" s="439"/>
      <c r="AX113" s="919"/>
      <c r="AY113" s="919"/>
      <c r="AZ113" s="919"/>
      <c r="BA113" s="1079"/>
    </row>
    <row r="114" spans="1:53" s="113" customFormat="1" ht="11.25">
      <c r="A114" s="963">
        <v>1</v>
      </c>
      <c r="B114" s="1237"/>
      <c r="C114" s="1237"/>
      <c r="D114" s="1237"/>
      <c r="E114" s="1237"/>
      <c r="F114" s="1237"/>
      <c r="G114" s="1237"/>
      <c r="H114" s="1237"/>
      <c r="I114" s="1237"/>
      <c r="J114" s="1237"/>
      <c r="K114" s="1237"/>
      <c r="L114" s="1238" t="s">
        <v>129</v>
      </c>
      <c r="M114" s="1244" t="s">
        <v>668</v>
      </c>
      <c r="N114" s="1217" t="s">
        <v>369</v>
      </c>
      <c r="O114" s="1218">
        <v>47482.010399999992</v>
      </c>
      <c r="P114" s="1218">
        <v>52340.429999999993</v>
      </c>
      <c r="Q114" s="1218">
        <v>52340.429999999993</v>
      </c>
      <c r="R114" s="1218">
        <v>0</v>
      </c>
      <c r="S114" s="1218">
        <v>49835.409999999989</v>
      </c>
      <c r="T114" s="1218">
        <v>73023.075422720009</v>
      </c>
      <c r="U114" s="1218">
        <v>75913.296418344849</v>
      </c>
      <c r="V114" s="1218">
        <v>78921.524975331151</v>
      </c>
      <c r="W114" s="1218">
        <v>82052.604077956654</v>
      </c>
      <c r="X114" s="1218">
        <v>85311.576673505697</v>
      </c>
      <c r="Y114" s="1218">
        <v>76756.682818118701</v>
      </c>
      <c r="Z114" s="1218">
        <v>76756.682818118701</v>
      </c>
      <c r="AA114" s="1218">
        <v>76756.682818118701</v>
      </c>
      <c r="AB114" s="1218">
        <v>76756.682818118701</v>
      </c>
      <c r="AC114" s="1218">
        <v>76756.682818118701</v>
      </c>
      <c r="AD114" s="1218">
        <v>73162.089745485835</v>
      </c>
      <c r="AE114" s="1218">
        <v>72263.41587515155</v>
      </c>
      <c r="AF114" s="1218">
        <v>75059.209327646982</v>
      </c>
      <c r="AG114" s="1218">
        <v>77966.054669923338</v>
      </c>
      <c r="AH114" s="1218">
        <v>80988.367901396588</v>
      </c>
      <c r="AI114" s="1218">
        <v>73417.52128171525</v>
      </c>
      <c r="AJ114" s="1218">
        <v>73417.52128171525</v>
      </c>
      <c r="AK114" s="1218">
        <v>73417.52128171525</v>
      </c>
      <c r="AL114" s="1218">
        <v>73417.52128171525</v>
      </c>
      <c r="AM114" s="1218">
        <v>73417.52128171525</v>
      </c>
      <c r="AN114" s="1218">
        <v>46.807440222696776</v>
      </c>
      <c r="AO114" s="1218">
        <v>-1.2283326972487609</v>
      </c>
      <c r="AP114" s="1218">
        <v>3.868891912507546</v>
      </c>
      <c r="AQ114" s="1218">
        <v>3.8727364281009833</v>
      </c>
      <c r="AR114" s="1218">
        <v>3.876447569738521</v>
      </c>
      <c r="AS114" s="1218">
        <v>-9.3480666617443759</v>
      </c>
      <c r="AT114" s="1218">
        <v>0</v>
      </c>
      <c r="AU114" s="1218">
        <v>0</v>
      </c>
      <c r="AV114" s="1218">
        <v>0</v>
      </c>
      <c r="AW114" s="1218">
        <v>0</v>
      </c>
      <c r="AX114" s="919"/>
      <c r="AY114" s="919"/>
      <c r="AZ114" s="919"/>
      <c r="BA114" s="1237"/>
    </row>
    <row r="115" spans="1:53" ht="78.75">
      <c r="A115" s="963">
        <v>1</v>
      </c>
      <c r="B115" s="1079"/>
      <c r="C115" s="1079"/>
      <c r="D115" s="1079"/>
      <c r="E115" s="1079"/>
      <c r="F115" s="1079"/>
      <c r="G115" s="1079"/>
      <c r="H115" s="1079"/>
      <c r="I115" s="1079"/>
      <c r="J115" s="1079"/>
      <c r="K115" s="1079"/>
      <c r="L115" s="1221" t="s">
        <v>130</v>
      </c>
      <c r="M115" s="1247" t="s">
        <v>1178</v>
      </c>
      <c r="N115" s="1233" t="s">
        <v>369</v>
      </c>
      <c r="O115" s="964"/>
      <c r="P115" s="964"/>
      <c r="Q115" s="964"/>
      <c r="R115" s="1226">
        <v>0</v>
      </c>
      <c r="S115" s="964"/>
      <c r="T115" s="964"/>
      <c r="U115" s="964"/>
      <c r="V115" s="964"/>
      <c r="W115" s="964"/>
      <c r="X115" s="964"/>
      <c r="Y115" s="964"/>
      <c r="Z115" s="964"/>
      <c r="AA115" s="964"/>
      <c r="AB115" s="964"/>
      <c r="AC115" s="964"/>
      <c r="AD115" s="964">
        <v>0</v>
      </c>
      <c r="AE115" s="964"/>
      <c r="AF115" s="964"/>
      <c r="AG115" s="964"/>
      <c r="AH115" s="964"/>
      <c r="AI115" s="964"/>
      <c r="AJ115" s="964"/>
      <c r="AK115" s="964"/>
      <c r="AL115" s="964"/>
      <c r="AM115" s="964"/>
      <c r="AN115" s="439"/>
      <c r="AO115" s="439"/>
      <c r="AP115" s="439"/>
      <c r="AQ115" s="439"/>
      <c r="AR115" s="439"/>
      <c r="AS115" s="439"/>
      <c r="AT115" s="439"/>
      <c r="AU115" s="439"/>
      <c r="AV115" s="439"/>
      <c r="AW115" s="439"/>
      <c r="AX115" s="919"/>
      <c r="AY115" s="919"/>
      <c r="AZ115" s="919"/>
      <c r="BA115" s="1079"/>
    </row>
    <row r="116" spans="1:53" ht="56.25">
      <c r="A116" s="963">
        <v>1</v>
      </c>
      <c r="B116" s="1079"/>
      <c r="C116" s="1079"/>
      <c r="D116" s="1079"/>
      <c r="E116" s="1079"/>
      <c r="F116" s="1079"/>
      <c r="G116" s="1079"/>
      <c r="H116" s="1079"/>
      <c r="I116" s="1079"/>
      <c r="J116" s="1079"/>
      <c r="K116" s="1079"/>
      <c r="L116" s="1221" t="s">
        <v>131</v>
      </c>
      <c r="M116" s="1247" t="s">
        <v>669</v>
      </c>
      <c r="N116" s="1233" t="s">
        <v>369</v>
      </c>
      <c r="O116" s="964"/>
      <c r="P116" s="964"/>
      <c r="Q116" s="964"/>
      <c r="R116" s="1226">
        <v>0</v>
      </c>
      <c r="S116" s="964"/>
      <c r="T116" s="964"/>
      <c r="U116" s="964"/>
      <c r="V116" s="964"/>
      <c r="W116" s="964"/>
      <c r="X116" s="964"/>
      <c r="Y116" s="964"/>
      <c r="Z116" s="964"/>
      <c r="AA116" s="964"/>
      <c r="AB116" s="964"/>
      <c r="AC116" s="964"/>
      <c r="AD116" s="964">
        <v>0</v>
      </c>
      <c r="AE116" s="964"/>
      <c r="AF116" s="964"/>
      <c r="AG116" s="964"/>
      <c r="AH116" s="964"/>
      <c r="AI116" s="964"/>
      <c r="AJ116" s="964"/>
      <c r="AK116" s="964"/>
      <c r="AL116" s="964"/>
      <c r="AM116" s="964"/>
      <c r="AN116" s="439"/>
      <c r="AO116" s="439"/>
      <c r="AP116" s="439"/>
      <c r="AQ116" s="439"/>
      <c r="AR116" s="439"/>
      <c r="AS116" s="439"/>
      <c r="AT116" s="439"/>
      <c r="AU116" s="439"/>
      <c r="AV116" s="439"/>
      <c r="AW116" s="439"/>
      <c r="AX116" s="919"/>
      <c r="AY116" s="919"/>
      <c r="AZ116" s="919"/>
      <c r="BA116" s="1079"/>
    </row>
    <row r="117" spans="1:53" ht="45">
      <c r="A117" s="963">
        <v>1</v>
      </c>
      <c r="B117" s="1079"/>
      <c r="C117" s="1079"/>
      <c r="D117" s="1079"/>
      <c r="E117" s="1079"/>
      <c r="F117" s="1079"/>
      <c r="G117" s="1079"/>
      <c r="H117" s="1079"/>
      <c r="I117" s="1079"/>
      <c r="J117" s="1079"/>
      <c r="K117" s="1079"/>
      <c r="L117" s="1221" t="s">
        <v>132</v>
      </c>
      <c r="M117" s="1247" t="s">
        <v>670</v>
      </c>
      <c r="N117" s="1223" t="s">
        <v>369</v>
      </c>
      <c r="O117" s="964"/>
      <c r="P117" s="964"/>
      <c r="Q117" s="964"/>
      <c r="R117" s="1226">
        <v>0</v>
      </c>
      <c r="S117" s="964">
        <v>1454.5</v>
      </c>
      <c r="T117" s="964">
        <v>8268.1</v>
      </c>
      <c r="U117" s="964"/>
      <c r="V117" s="964"/>
      <c r="W117" s="964"/>
      <c r="X117" s="964"/>
      <c r="Y117" s="964"/>
      <c r="Z117" s="964"/>
      <c r="AA117" s="964"/>
      <c r="AB117" s="964"/>
      <c r="AC117" s="964"/>
      <c r="AD117" s="964"/>
      <c r="AE117" s="964"/>
      <c r="AF117" s="964"/>
      <c r="AG117" s="964"/>
      <c r="AH117" s="964"/>
      <c r="AI117" s="964"/>
      <c r="AJ117" s="964"/>
      <c r="AK117" s="964"/>
      <c r="AL117" s="964"/>
      <c r="AM117" s="964"/>
      <c r="AN117" s="439"/>
      <c r="AO117" s="439"/>
      <c r="AP117" s="439"/>
      <c r="AQ117" s="439"/>
      <c r="AR117" s="439"/>
      <c r="AS117" s="439"/>
      <c r="AT117" s="439"/>
      <c r="AU117" s="439"/>
      <c r="AV117" s="439"/>
      <c r="AW117" s="439"/>
      <c r="AX117" s="919"/>
      <c r="AY117" s="919"/>
      <c r="AZ117" s="919" t="s">
        <v>4233</v>
      </c>
      <c r="BA117" s="1079"/>
    </row>
    <row r="118" spans="1:53" s="113" customFormat="1" ht="11.25">
      <c r="A118" s="963">
        <v>1</v>
      </c>
      <c r="B118" s="1237"/>
      <c r="C118" s="1237"/>
      <c r="D118" s="1237"/>
      <c r="E118" s="1237"/>
      <c r="F118" s="1237"/>
      <c r="G118" s="1237"/>
      <c r="H118" s="1237"/>
      <c r="I118" s="1237"/>
      <c r="J118" s="1237"/>
      <c r="K118" s="1237"/>
      <c r="L118" s="1238" t="s">
        <v>133</v>
      </c>
      <c r="M118" s="1244" t="s">
        <v>671</v>
      </c>
      <c r="N118" s="1240" t="s">
        <v>369</v>
      </c>
      <c r="O118" s="1219">
        <v>0</v>
      </c>
      <c r="P118" s="1219">
        <v>0</v>
      </c>
      <c r="Q118" s="1219">
        <v>0</v>
      </c>
      <c r="R118" s="1218">
        <v>0</v>
      </c>
      <c r="S118" s="1219">
        <v>0</v>
      </c>
      <c r="T118" s="1219">
        <v>0</v>
      </c>
      <c r="U118" s="1219">
        <v>0</v>
      </c>
      <c r="V118" s="1219">
        <v>0</v>
      </c>
      <c r="W118" s="1219">
        <v>0</v>
      </c>
      <c r="X118" s="1219">
        <v>0</v>
      </c>
      <c r="Y118" s="1219">
        <v>0</v>
      </c>
      <c r="Z118" s="1219">
        <v>0</v>
      </c>
      <c r="AA118" s="1219">
        <v>0</v>
      </c>
      <c r="AB118" s="1219">
        <v>0</v>
      </c>
      <c r="AC118" s="1219">
        <v>0</v>
      </c>
      <c r="AD118" s="1219">
        <v>0</v>
      </c>
      <c r="AE118" s="1219">
        <v>0</v>
      </c>
      <c r="AF118" s="1219">
        <v>0</v>
      </c>
      <c r="AG118" s="1219">
        <v>0</v>
      </c>
      <c r="AH118" s="1219">
        <v>0</v>
      </c>
      <c r="AI118" s="1219">
        <v>0</v>
      </c>
      <c r="AJ118" s="1219">
        <v>0</v>
      </c>
      <c r="AK118" s="1219">
        <v>0</v>
      </c>
      <c r="AL118" s="1219">
        <v>0</v>
      </c>
      <c r="AM118" s="1219">
        <v>0</v>
      </c>
      <c r="AN118" s="1218">
        <v>0</v>
      </c>
      <c r="AO118" s="1218">
        <v>0</v>
      </c>
      <c r="AP118" s="1218">
        <v>0</v>
      </c>
      <c r="AQ118" s="1218">
        <v>0</v>
      </c>
      <c r="AR118" s="1218">
        <v>0</v>
      </c>
      <c r="AS118" s="1218">
        <v>0</v>
      </c>
      <c r="AT118" s="1218">
        <v>0</v>
      </c>
      <c r="AU118" s="1218">
        <v>0</v>
      </c>
      <c r="AV118" s="1218">
        <v>0</v>
      </c>
      <c r="AW118" s="1218">
        <v>0</v>
      </c>
      <c r="AX118" s="919"/>
      <c r="AY118" s="919"/>
      <c r="AZ118" s="919"/>
      <c r="BA118" s="1237"/>
    </row>
    <row r="119" spans="1:53" ht="22.5">
      <c r="A119" s="963">
        <v>1</v>
      </c>
      <c r="B119" s="1079"/>
      <c r="C119" s="1079"/>
      <c r="D119" s="1079"/>
      <c r="E119" s="1079"/>
      <c r="F119" s="1079"/>
      <c r="G119" s="1079"/>
      <c r="H119" s="1079"/>
      <c r="I119" s="1079"/>
      <c r="J119" s="1079"/>
      <c r="K119" s="1079"/>
      <c r="L119" s="1221" t="s">
        <v>200</v>
      </c>
      <c r="M119" s="1248" t="s">
        <v>672</v>
      </c>
      <c r="N119" s="1223" t="s">
        <v>369</v>
      </c>
      <c r="O119" s="964"/>
      <c r="P119" s="964"/>
      <c r="Q119" s="964"/>
      <c r="R119" s="1226">
        <v>0</v>
      </c>
      <c r="S119" s="964"/>
      <c r="T119" s="964"/>
      <c r="U119" s="964"/>
      <c r="V119" s="964"/>
      <c r="W119" s="964"/>
      <c r="X119" s="964"/>
      <c r="Y119" s="964"/>
      <c r="Z119" s="964"/>
      <c r="AA119" s="964"/>
      <c r="AB119" s="964"/>
      <c r="AC119" s="964"/>
      <c r="AD119" s="964"/>
      <c r="AE119" s="964"/>
      <c r="AF119" s="964"/>
      <c r="AG119" s="964"/>
      <c r="AH119" s="964"/>
      <c r="AI119" s="964"/>
      <c r="AJ119" s="964"/>
      <c r="AK119" s="964"/>
      <c r="AL119" s="964"/>
      <c r="AM119" s="964"/>
      <c r="AN119" s="439"/>
      <c r="AO119" s="439"/>
      <c r="AP119" s="439"/>
      <c r="AQ119" s="439"/>
      <c r="AR119" s="439"/>
      <c r="AS119" s="439"/>
      <c r="AT119" s="439"/>
      <c r="AU119" s="439"/>
      <c r="AV119" s="439"/>
      <c r="AW119" s="439"/>
      <c r="AX119" s="919"/>
      <c r="AY119" s="919"/>
      <c r="AZ119" s="919"/>
      <c r="BA119" s="1079"/>
    </row>
    <row r="120" spans="1:53" ht="22.5">
      <c r="A120" s="963">
        <v>1</v>
      </c>
      <c r="B120" s="1079"/>
      <c r="C120" s="1079"/>
      <c r="D120" s="1079"/>
      <c r="E120" s="1079"/>
      <c r="F120" s="1079"/>
      <c r="G120" s="1079"/>
      <c r="H120" s="1079"/>
      <c r="I120" s="1079"/>
      <c r="J120" s="1079"/>
      <c r="K120" s="1079"/>
      <c r="L120" s="1221" t="s">
        <v>201</v>
      </c>
      <c r="M120" s="1222" t="s">
        <v>673</v>
      </c>
      <c r="N120" s="1223" t="s">
        <v>369</v>
      </c>
      <c r="O120" s="964"/>
      <c r="P120" s="964"/>
      <c r="Q120" s="964"/>
      <c r="R120" s="1226">
        <v>0</v>
      </c>
      <c r="S120" s="964"/>
      <c r="T120" s="964"/>
      <c r="U120" s="964"/>
      <c r="V120" s="964"/>
      <c r="W120" s="964"/>
      <c r="X120" s="964"/>
      <c r="Y120" s="964"/>
      <c r="Z120" s="964"/>
      <c r="AA120" s="964"/>
      <c r="AB120" s="964"/>
      <c r="AC120" s="964"/>
      <c r="AD120" s="964"/>
      <c r="AE120" s="964"/>
      <c r="AF120" s="964"/>
      <c r="AG120" s="964"/>
      <c r="AH120" s="964"/>
      <c r="AI120" s="964"/>
      <c r="AJ120" s="964"/>
      <c r="AK120" s="964"/>
      <c r="AL120" s="964"/>
      <c r="AM120" s="964"/>
      <c r="AN120" s="439"/>
      <c r="AO120" s="439"/>
      <c r="AP120" s="439"/>
      <c r="AQ120" s="439"/>
      <c r="AR120" s="439"/>
      <c r="AS120" s="439"/>
      <c r="AT120" s="439"/>
      <c r="AU120" s="439"/>
      <c r="AV120" s="439"/>
      <c r="AW120" s="439"/>
      <c r="AX120" s="919"/>
      <c r="AY120" s="919"/>
      <c r="AZ120" s="919"/>
      <c r="BA120" s="1079"/>
    </row>
    <row r="121" spans="1:53" ht="11.25">
      <c r="A121" s="963">
        <v>1</v>
      </c>
      <c r="B121" s="1079"/>
      <c r="C121" s="1079"/>
      <c r="D121" s="1079"/>
      <c r="E121" s="1079"/>
      <c r="F121" s="1079"/>
      <c r="G121" s="1079"/>
      <c r="H121" s="1079"/>
      <c r="I121" s="1079"/>
      <c r="J121" s="1079"/>
      <c r="K121" s="1079"/>
      <c r="L121" s="1221" t="s">
        <v>134</v>
      </c>
      <c r="M121" s="1247" t="s">
        <v>674</v>
      </c>
      <c r="N121" s="1223" t="s">
        <v>369</v>
      </c>
      <c r="O121" s="964"/>
      <c r="P121" s="964"/>
      <c r="Q121" s="964"/>
      <c r="R121" s="1226">
        <v>0</v>
      </c>
      <c r="S121" s="964"/>
      <c r="T121" s="964"/>
      <c r="U121" s="964"/>
      <c r="V121" s="964"/>
      <c r="W121" s="964"/>
      <c r="X121" s="964"/>
      <c r="Y121" s="964"/>
      <c r="Z121" s="964"/>
      <c r="AA121" s="964"/>
      <c r="AB121" s="964"/>
      <c r="AC121" s="964"/>
      <c r="AD121" s="964"/>
      <c r="AE121" s="964"/>
      <c r="AF121" s="964"/>
      <c r="AG121" s="964"/>
      <c r="AH121" s="964"/>
      <c r="AI121" s="964"/>
      <c r="AJ121" s="964"/>
      <c r="AK121" s="964"/>
      <c r="AL121" s="964"/>
      <c r="AM121" s="964"/>
      <c r="AN121" s="439"/>
      <c r="AO121" s="439"/>
      <c r="AP121" s="439"/>
      <c r="AQ121" s="439"/>
      <c r="AR121" s="439"/>
      <c r="AS121" s="439"/>
      <c r="AT121" s="439"/>
      <c r="AU121" s="439"/>
      <c r="AV121" s="439"/>
      <c r="AW121" s="439"/>
      <c r="AX121" s="919"/>
      <c r="AY121" s="919"/>
      <c r="AZ121" s="919"/>
      <c r="BA121" s="1079"/>
    </row>
    <row r="122" spans="1:53" ht="11.25">
      <c r="A122" s="963">
        <v>1</v>
      </c>
      <c r="B122" s="1079"/>
      <c r="C122" s="1079"/>
      <c r="D122" s="1079"/>
      <c r="E122" s="1079"/>
      <c r="F122" s="1079"/>
      <c r="G122" s="1079"/>
      <c r="H122" s="1079"/>
      <c r="I122" s="1079"/>
      <c r="J122" s="1079"/>
      <c r="K122" s="1079"/>
      <c r="L122" s="1221" t="s">
        <v>135</v>
      </c>
      <c r="M122" s="1247" t="s">
        <v>675</v>
      </c>
      <c r="N122" s="1223" t="s">
        <v>369</v>
      </c>
      <c r="O122" s="964"/>
      <c r="P122" s="964"/>
      <c r="Q122" s="964"/>
      <c r="R122" s="1226">
        <v>0</v>
      </c>
      <c r="S122" s="964"/>
      <c r="T122" s="964"/>
      <c r="U122" s="964"/>
      <c r="V122" s="964"/>
      <c r="W122" s="964"/>
      <c r="X122" s="964"/>
      <c r="Y122" s="964"/>
      <c r="Z122" s="964"/>
      <c r="AA122" s="964"/>
      <c r="AB122" s="964"/>
      <c r="AC122" s="964"/>
      <c r="AD122" s="964"/>
      <c r="AE122" s="964"/>
      <c r="AF122" s="964"/>
      <c r="AG122" s="964"/>
      <c r="AH122" s="964"/>
      <c r="AI122" s="964"/>
      <c r="AJ122" s="964"/>
      <c r="AK122" s="964"/>
      <c r="AL122" s="964"/>
      <c r="AM122" s="964"/>
      <c r="AN122" s="439"/>
      <c r="AO122" s="439"/>
      <c r="AP122" s="439"/>
      <c r="AQ122" s="439"/>
      <c r="AR122" s="439"/>
      <c r="AS122" s="439"/>
      <c r="AT122" s="439"/>
      <c r="AU122" s="439"/>
      <c r="AV122" s="439"/>
      <c r="AW122" s="439"/>
      <c r="AX122" s="919"/>
      <c r="AY122" s="919"/>
      <c r="AZ122" s="919"/>
      <c r="BA122" s="1079"/>
    </row>
    <row r="123" spans="1:53" s="113" customFormat="1" ht="11.25">
      <c r="A123" s="963">
        <v>1</v>
      </c>
      <c r="B123" s="1237"/>
      <c r="C123" s="1237"/>
      <c r="D123" s="1237"/>
      <c r="E123" s="1237"/>
      <c r="F123" s="1237"/>
      <c r="G123" s="1237"/>
      <c r="H123" s="1237"/>
      <c r="I123" s="1237"/>
      <c r="J123" s="1237"/>
      <c r="K123" s="1237"/>
      <c r="L123" s="1238" t="s">
        <v>138</v>
      </c>
      <c r="M123" s="1244" t="s">
        <v>676</v>
      </c>
      <c r="N123" s="1240" t="s">
        <v>369</v>
      </c>
      <c r="O123" s="1218">
        <v>47482.010399999992</v>
      </c>
      <c r="P123" s="1218">
        <v>52340.429999999993</v>
      </c>
      <c r="Q123" s="1218">
        <v>52340.429999999993</v>
      </c>
      <c r="R123" s="1218">
        <v>0</v>
      </c>
      <c r="S123" s="1218">
        <v>51289.909999999989</v>
      </c>
      <c r="T123" s="1218">
        <v>81291.175422720014</v>
      </c>
      <c r="U123" s="1218">
        <v>75913.296418344849</v>
      </c>
      <c r="V123" s="1218">
        <v>78921.524975331151</v>
      </c>
      <c r="W123" s="1218">
        <v>82052.604077956654</v>
      </c>
      <c r="X123" s="1218">
        <v>85311.576673505697</v>
      </c>
      <c r="Y123" s="1218">
        <v>76756.682818118701</v>
      </c>
      <c r="Z123" s="1218">
        <v>76756.682818118701</v>
      </c>
      <c r="AA123" s="1218">
        <v>76756.682818118701</v>
      </c>
      <c r="AB123" s="1218">
        <v>76756.682818118701</v>
      </c>
      <c r="AC123" s="1218">
        <v>76756.682818118701</v>
      </c>
      <c r="AD123" s="1218">
        <v>73162.089745485835</v>
      </c>
      <c r="AE123" s="1218">
        <v>72263.41587515155</v>
      </c>
      <c r="AF123" s="1218">
        <v>75059.209327646982</v>
      </c>
      <c r="AG123" s="1218">
        <v>77966.054669923338</v>
      </c>
      <c r="AH123" s="1218">
        <v>80988.367901396588</v>
      </c>
      <c r="AI123" s="1218">
        <v>73417.52128171525</v>
      </c>
      <c r="AJ123" s="1218">
        <v>73417.52128171525</v>
      </c>
      <c r="AK123" s="1218">
        <v>73417.52128171525</v>
      </c>
      <c r="AL123" s="1218">
        <v>73417.52128171525</v>
      </c>
      <c r="AM123" s="1218">
        <v>73417.52128171525</v>
      </c>
      <c r="AN123" s="1218">
        <v>42.644215490894503</v>
      </c>
      <c r="AO123" s="1218">
        <v>-1.2283326972487609</v>
      </c>
      <c r="AP123" s="1218">
        <v>3.868891912507546</v>
      </c>
      <c r="AQ123" s="1218">
        <v>3.8727364281009833</v>
      </c>
      <c r="AR123" s="1218">
        <v>3.876447569738521</v>
      </c>
      <c r="AS123" s="1218">
        <v>-9.3480666617443759</v>
      </c>
      <c r="AT123" s="1218">
        <v>0</v>
      </c>
      <c r="AU123" s="1218">
        <v>0</v>
      </c>
      <c r="AV123" s="1218">
        <v>0</v>
      </c>
      <c r="AW123" s="1218">
        <v>0</v>
      </c>
      <c r="AX123" s="919" t="s">
        <v>4249</v>
      </c>
      <c r="AY123" s="919"/>
      <c r="AZ123" s="919"/>
      <c r="BA123" s="1237"/>
    </row>
    <row r="124" spans="1:53" ht="15">
      <c r="A124" s="963">
        <v>1</v>
      </c>
      <c r="B124" s="1079"/>
      <c r="C124" s="1241" t="b">
        <v>0</v>
      </c>
      <c r="D124" s="1079"/>
      <c r="E124" s="1079"/>
      <c r="F124" s="1079"/>
      <c r="G124" s="1079"/>
      <c r="H124" s="1079"/>
      <c r="I124" s="1079"/>
      <c r="J124" s="1079"/>
      <c r="K124" s="1079"/>
      <c r="L124" s="1221" t="s">
        <v>1235</v>
      </c>
      <c r="M124" s="1222" t="s">
        <v>1404</v>
      </c>
      <c r="N124" s="1223" t="s">
        <v>369</v>
      </c>
      <c r="O124" s="964"/>
      <c r="P124" s="964"/>
      <c r="Q124" s="964"/>
      <c r="R124" s="1226">
        <v>0</v>
      </c>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439"/>
      <c r="AO124" s="439"/>
      <c r="AP124" s="439"/>
      <c r="AQ124" s="439"/>
      <c r="AR124" s="439"/>
      <c r="AS124" s="439"/>
      <c r="AT124" s="439"/>
      <c r="AU124" s="439"/>
      <c r="AV124" s="439"/>
      <c r="AW124" s="439"/>
      <c r="AX124" s="919"/>
      <c r="AY124" s="919"/>
      <c r="AZ124" s="919"/>
      <c r="BA124" s="1079"/>
    </row>
    <row r="125" spans="1:53" ht="15">
      <c r="A125" s="963">
        <v>1</v>
      </c>
      <c r="B125" s="1079"/>
      <c r="C125" s="1241" t="b">
        <v>0</v>
      </c>
      <c r="D125" s="1079"/>
      <c r="E125" s="1079"/>
      <c r="F125" s="1079"/>
      <c r="G125" s="1079"/>
      <c r="H125" s="1079"/>
      <c r="I125" s="1079"/>
      <c r="J125" s="1079"/>
      <c r="K125" s="1079"/>
      <c r="L125" s="1221" t="s">
        <v>1236</v>
      </c>
      <c r="M125" s="1222" t="s">
        <v>1405</v>
      </c>
      <c r="N125" s="1223" t="s">
        <v>369</v>
      </c>
      <c r="O125" s="964"/>
      <c r="P125" s="964"/>
      <c r="Q125" s="964"/>
      <c r="R125" s="1226">
        <v>0</v>
      </c>
      <c r="S125" s="964"/>
      <c r="T125" s="964"/>
      <c r="U125" s="964"/>
      <c r="V125" s="964"/>
      <c r="W125" s="964"/>
      <c r="X125" s="964"/>
      <c r="Y125" s="964"/>
      <c r="Z125" s="964"/>
      <c r="AA125" s="964"/>
      <c r="AB125" s="964"/>
      <c r="AC125" s="964"/>
      <c r="AD125" s="964"/>
      <c r="AE125" s="964"/>
      <c r="AF125" s="964"/>
      <c r="AG125" s="964"/>
      <c r="AH125" s="964"/>
      <c r="AI125" s="964"/>
      <c r="AJ125" s="964"/>
      <c r="AK125" s="964"/>
      <c r="AL125" s="964"/>
      <c r="AM125" s="964"/>
      <c r="AN125" s="439"/>
      <c r="AO125" s="439"/>
      <c r="AP125" s="439"/>
      <c r="AQ125" s="439"/>
      <c r="AR125" s="439"/>
      <c r="AS125" s="439"/>
      <c r="AT125" s="439"/>
      <c r="AU125" s="439"/>
      <c r="AV125" s="439"/>
      <c r="AW125" s="439"/>
      <c r="AX125" s="919"/>
      <c r="AY125" s="919"/>
      <c r="AZ125" s="919"/>
      <c r="BA125" s="1079"/>
    </row>
    <row r="126" spans="1:53" s="113" customFormat="1" ht="22.5">
      <c r="A126" s="963">
        <v>1</v>
      </c>
      <c r="B126" s="1079" t="s">
        <v>1212</v>
      </c>
      <c r="C126" s="1237"/>
      <c r="D126" s="1237"/>
      <c r="E126" s="1237"/>
      <c r="F126" s="1237"/>
      <c r="G126" s="1237"/>
      <c r="H126" s="1237"/>
      <c r="I126" s="1237"/>
      <c r="J126" s="1237"/>
      <c r="K126" s="1237"/>
      <c r="L126" s="1238" t="s">
        <v>139</v>
      </c>
      <c r="M126" s="1244" t="s">
        <v>677</v>
      </c>
      <c r="N126" s="1240" t="s">
        <v>328</v>
      </c>
      <c r="O126" s="1249">
        <v>893.5</v>
      </c>
      <c r="P126" s="1249">
        <v>858.84719999999993</v>
      </c>
      <c r="Q126" s="1249">
        <v>858.84719999999993</v>
      </c>
      <c r="R126" s="1249">
        <v>0</v>
      </c>
      <c r="S126" s="1249">
        <v>859.72800000000007</v>
      </c>
      <c r="T126" s="1249">
        <v>827.30299999999988</v>
      </c>
      <c r="U126" s="1249">
        <v>827.30299999999988</v>
      </c>
      <c r="V126" s="1249">
        <v>827.30299999999988</v>
      </c>
      <c r="W126" s="1249">
        <v>827.30299999999988</v>
      </c>
      <c r="X126" s="1249">
        <v>827.30299999999988</v>
      </c>
      <c r="Y126" s="1249">
        <v>0</v>
      </c>
      <c r="Z126" s="1249">
        <v>0</v>
      </c>
      <c r="AA126" s="1249">
        <v>0</v>
      </c>
      <c r="AB126" s="1249">
        <v>0</v>
      </c>
      <c r="AC126" s="1249">
        <v>0</v>
      </c>
      <c r="AD126" s="1249">
        <v>827.30299999999988</v>
      </c>
      <c r="AE126" s="1249">
        <v>827.30299999999988</v>
      </c>
      <c r="AF126" s="1249">
        <v>827.30299999999988</v>
      </c>
      <c r="AG126" s="1249">
        <v>827.30299999999988</v>
      </c>
      <c r="AH126" s="1249">
        <v>827.30299999999988</v>
      </c>
      <c r="AI126" s="1249">
        <v>0</v>
      </c>
      <c r="AJ126" s="1249">
        <v>0</v>
      </c>
      <c r="AK126" s="1249">
        <v>0</v>
      </c>
      <c r="AL126" s="1249">
        <v>0</v>
      </c>
      <c r="AM126" s="1249">
        <v>0</v>
      </c>
      <c r="AN126" s="605"/>
      <c r="AO126" s="605"/>
      <c r="AP126" s="605"/>
      <c r="AQ126" s="605"/>
      <c r="AR126" s="605"/>
      <c r="AS126" s="605"/>
      <c r="AT126" s="605"/>
      <c r="AU126" s="605"/>
      <c r="AV126" s="605"/>
      <c r="AW126" s="605"/>
      <c r="AX126" s="919" t="s">
        <v>4247</v>
      </c>
      <c r="AY126" s="919"/>
      <c r="AZ126" s="919"/>
      <c r="BA126" s="1237"/>
    </row>
    <row r="127" spans="1:53" ht="11.25">
      <c r="A127" s="963">
        <v>1</v>
      </c>
      <c r="B127" s="1079" t="s">
        <v>1208</v>
      </c>
      <c r="C127" s="1079"/>
      <c r="D127" s="1079"/>
      <c r="E127" s="1079"/>
      <c r="F127" s="1079"/>
      <c r="G127" s="1079"/>
      <c r="H127" s="1079"/>
      <c r="I127" s="1079"/>
      <c r="J127" s="1079"/>
      <c r="K127" s="1079"/>
      <c r="L127" s="1221" t="s">
        <v>150</v>
      </c>
      <c r="M127" s="1248" t="s">
        <v>1132</v>
      </c>
      <c r="N127" s="1223" t="s">
        <v>328</v>
      </c>
      <c r="O127" s="1250">
        <v>475.85700000000003</v>
      </c>
      <c r="P127" s="1250">
        <v>453.62299999999999</v>
      </c>
      <c r="Q127" s="1250">
        <v>453.62299999999999</v>
      </c>
      <c r="R127" s="1225">
        <v>0</v>
      </c>
      <c r="S127" s="1250"/>
      <c r="T127" s="1250"/>
      <c r="U127" s="1250"/>
      <c r="V127" s="1250"/>
      <c r="W127" s="1250"/>
      <c r="X127" s="1250"/>
      <c r="Y127" s="1250"/>
      <c r="Z127" s="1250"/>
      <c r="AA127" s="1250"/>
      <c r="AB127" s="1250"/>
      <c r="AC127" s="1250"/>
      <c r="AD127" s="1250"/>
      <c r="AE127" s="1250"/>
      <c r="AF127" s="1250"/>
      <c r="AG127" s="1250"/>
      <c r="AH127" s="1250"/>
      <c r="AI127" s="1250">
        <v>0</v>
      </c>
      <c r="AJ127" s="1250">
        <v>0</v>
      </c>
      <c r="AK127" s="1250">
        <v>0</v>
      </c>
      <c r="AL127" s="1250">
        <v>0</v>
      </c>
      <c r="AM127" s="1250">
        <v>0</v>
      </c>
      <c r="AN127" s="439"/>
      <c r="AO127" s="439"/>
      <c r="AP127" s="439"/>
      <c r="AQ127" s="439"/>
      <c r="AR127" s="439"/>
      <c r="AS127" s="439"/>
      <c r="AT127" s="439"/>
      <c r="AU127" s="439"/>
      <c r="AV127" s="439"/>
      <c r="AW127" s="439"/>
      <c r="AX127" s="919"/>
      <c r="AY127" s="919"/>
      <c r="AZ127" s="919"/>
      <c r="BA127" s="1079"/>
    </row>
    <row r="128" spans="1:53" ht="11.25">
      <c r="A128" s="963">
        <v>1</v>
      </c>
      <c r="B128" s="1079" t="s">
        <v>1203</v>
      </c>
      <c r="C128" s="1079"/>
      <c r="D128" s="1079"/>
      <c r="E128" s="1079"/>
      <c r="F128" s="1079"/>
      <c r="G128" s="1079"/>
      <c r="H128" s="1079"/>
      <c r="I128" s="1079"/>
      <c r="J128" s="1079"/>
      <c r="K128" s="1079"/>
      <c r="L128" s="1221" t="s">
        <v>151</v>
      </c>
      <c r="M128" s="1248" t="s">
        <v>1131</v>
      </c>
      <c r="N128" s="1223" t="s">
        <v>678</v>
      </c>
      <c r="O128" s="1245">
        <v>52.66</v>
      </c>
      <c r="P128" s="1245">
        <v>60.94</v>
      </c>
      <c r="Q128" s="1245">
        <v>60.94</v>
      </c>
      <c r="R128" s="1226">
        <v>0</v>
      </c>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439"/>
      <c r="AO128" s="439"/>
      <c r="AP128" s="439"/>
      <c r="AQ128" s="439"/>
      <c r="AR128" s="439"/>
      <c r="AS128" s="439"/>
      <c r="AT128" s="439"/>
      <c r="AU128" s="439"/>
      <c r="AV128" s="439"/>
      <c r="AW128" s="439"/>
      <c r="AX128" s="919"/>
      <c r="AY128" s="919"/>
      <c r="AZ128" s="919"/>
      <c r="BA128" s="1079"/>
    </row>
    <row r="129" spans="1:53" ht="11.25">
      <c r="A129" s="963">
        <v>1</v>
      </c>
      <c r="B129" s="1079" t="s">
        <v>1209</v>
      </c>
      <c r="C129" s="1079"/>
      <c r="D129" s="1079"/>
      <c r="E129" s="1079"/>
      <c r="F129" s="1079"/>
      <c r="G129" s="1079"/>
      <c r="H129" s="1079"/>
      <c r="I129" s="1079"/>
      <c r="J129" s="1079"/>
      <c r="K129" s="1079"/>
      <c r="L129" s="1221" t="s">
        <v>152</v>
      </c>
      <c r="M129" s="1248" t="s">
        <v>1133</v>
      </c>
      <c r="N129" s="1223" t="s">
        <v>328</v>
      </c>
      <c r="O129" s="1251">
        <v>417.64299999999997</v>
      </c>
      <c r="P129" s="1251">
        <v>405.22419999999994</v>
      </c>
      <c r="Q129" s="1251">
        <v>405.22419999999994</v>
      </c>
      <c r="R129" s="1225">
        <v>0</v>
      </c>
      <c r="S129" s="1251">
        <v>859.72800000000007</v>
      </c>
      <c r="T129" s="1251">
        <v>827.30299999999988</v>
      </c>
      <c r="U129" s="1251">
        <v>827.30299999999988</v>
      </c>
      <c r="V129" s="1251">
        <v>827.30299999999988</v>
      </c>
      <c r="W129" s="1251">
        <v>827.30299999999988</v>
      </c>
      <c r="X129" s="1251">
        <v>827.30299999999988</v>
      </c>
      <c r="Y129" s="1251">
        <v>0</v>
      </c>
      <c r="Z129" s="1251">
        <v>0</v>
      </c>
      <c r="AA129" s="1251">
        <v>0</v>
      </c>
      <c r="AB129" s="1251">
        <v>0</v>
      </c>
      <c r="AC129" s="1251">
        <v>0</v>
      </c>
      <c r="AD129" s="1251">
        <v>827.30299999999988</v>
      </c>
      <c r="AE129" s="1251">
        <v>827.30299999999988</v>
      </c>
      <c r="AF129" s="1251">
        <v>827.30299999999988</v>
      </c>
      <c r="AG129" s="1251">
        <v>827.30299999999988</v>
      </c>
      <c r="AH129" s="1251">
        <v>827.30299999999988</v>
      </c>
      <c r="AI129" s="1251">
        <v>0</v>
      </c>
      <c r="AJ129" s="1251">
        <v>0</v>
      </c>
      <c r="AK129" s="1251">
        <v>0</v>
      </c>
      <c r="AL129" s="1251">
        <v>0</v>
      </c>
      <c r="AM129" s="1251">
        <v>0</v>
      </c>
      <c r="AN129" s="439"/>
      <c r="AO129" s="439"/>
      <c r="AP129" s="439"/>
      <c r="AQ129" s="439"/>
      <c r="AR129" s="439"/>
      <c r="AS129" s="439"/>
      <c r="AT129" s="439"/>
      <c r="AU129" s="439"/>
      <c r="AV129" s="439"/>
      <c r="AW129" s="439"/>
      <c r="AX129" s="919"/>
      <c r="AY129" s="919"/>
      <c r="AZ129" s="919"/>
      <c r="BA129" s="1079"/>
    </row>
    <row r="130" spans="1:53" ht="11.25">
      <c r="A130" s="963">
        <v>1</v>
      </c>
      <c r="B130" s="1079" t="s">
        <v>1204</v>
      </c>
      <c r="C130" s="1079"/>
      <c r="D130" s="1079"/>
      <c r="E130" s="1079"/>
      <c r="F130" s="1079"/>
      <c r="G130" s="1079"/>
      <c r="H130" s="1079"/>
      <c r="I130" s="1079"/>
      <c r="J130" s="1079"/>
      <c r="K130" s="1079"/>
      <c r="L130" s="1221" t="s">
        <v>153</v>
      </c>
      <c r="M130" s="1248" t="s">
        <v>1134</v>
      </c>
      <c r="N130" s="1223" t="s">
        <v>678</v>
      </c>
      <c r="O130" s="1245">
        <v>54.27</v>
      </c>
      <c r="P130" s="1245">
        <v>60.94</v>
      </c>
      <c r="Q130" s="1245">
        <v>60.945630542302254</v>
      </c>
      <c r="R130" s="1226">
        <v>5.6305423022564582E-3</v>
      </c>
      <c r="S130" s="1245"/>
      <c r="T130" s="1245"/>
      <c r="U130" s="1245"/>
      <c r="V130" s="1245"/>
      <c r="W130" s="1245"/>
      <c r="X130" s="1245"/>
      <c r="Y130" s="1245"/>
      <c r="Z130" s="1245"/>
      <c r="AA130" s="1245"/>
      <c r="AB130" s="1245"/>
      <c r="AC130" s="1245"/>
      <c r="AD130" s="1245"/>
      <c r="AE130" s="1245"/>
      <c r="AF130" s="1245"/>
      <c r="AG130" s="1245"/>
      <c r="AH130" s="1245"/>
      <c r="AI130" s="1245">
        <v>0</v>
      </c>
      <c r="AJ130" s="1245">
        <v>0</v>
      </c>
      <c r="AK130" s="1245">
        <v>0</v>
      </c>
      <c r="AL130" s="1245">
        <v>0</v>
      </c>
      <c r="AM130" s="1245">
        <v>0</v>
      </c>
      <c r="AN130" s="439"/>
      <c r="AO130" s="439"/>
      <c r="AP130" s="439"/>
      <c r="AQ130" s="439"/>
      <c r="AR130" s="439"/>
      <c r="AS130" s="439"/>
      <c r="AT130" s="439"/>
      <c r="AU130" s="439"/>
      <c r="AV130" s="439"/>
      <c r="AW130" s="439"/>
      <c r="AX130" s="919"/>
      <c r="AY130" s="919"/>
      <c r="AZ130" s="919"/>
      <c r="BA130" s="1079"/>
    </row>
    <row r="131" spans="1:53" ht="11.25">
      <c r="A131" s="963">
        <v>1</v>
      </c>
      <c r="B131" s="1079"/>
      <c r="C131" s="1079"/>
      <c r="D131" s="1079"/>
      <c r="E131" s="1079"/>
      <c r="F131" s="1079"/>
      <c r="G131" s="1079"/>
      <c r="H131" s="1079"/>
      <c r="I131" s="1079"/>
      <c r="J131" s="1079"/>
      <c r="K131" s="1079"/>
      <c r="L131" s="1221" t="s">
        <v>679</v>
      </c>
      <c r="M131" s="1222" t="s">
        <v>680</v>
      </c>
      <c r="N131" s="1223" t="s">
        <v>145</v>
      </c>
      <c r="O131" s="1235">
        <v>103.05734903152299</v>
      </c>
      <c r="P131" s="1235">
        <v>100</v>
      </c>
      <c r="Q131" s="1235">
        <v>100.00923948523508</v>
      </c>
      <c r="R131" s="439"/>
      <c r="S131" s="1235">
        <v>0</v>
      </c>
      <c r="T131" s="1235">
        <v>0</v>
      </c>
      <c r="U131" s="1235">
        <v>0</v>
      </c>
      <c r="V131" s="1235">
        <v>0</v>
      </c>
      <c r="W131" s="1235">
        <v>0</v>
      </c>
      <c r="X131" s="1235">
        <v>0</v>
      </c>
      <c r="Y131" s="1235">
        <v>0</v>
      </c>
      <c r="Z131" s="1235">
        <v>0</v>
      </c>
      <c r="AA131" s="1235">
        <v>0</v>
      </c>
      <c r="AB131" s="1235">
        <v>0</v>
      </c>
      <c r="AC131" s="1235">
        <v>0</v>
      </c>
      <c r="AD131" s="1235">
        <v>0</v>
      </c>
      <c r="AE131" s="1235">
        <v>0</v>
      </c>
      <c r="AF131" s="1235">
        <v>0</v>
      </c>
      <c r="AG131" s="1235">
        <v>0</v>
      </c>
      <c r="AH131" s="1235">
        <v>0</v>
      </c>
      <c r="AI131" s="1235">
        <v>0</v>
      </c>
      <c r="AJ131" s="1235">
        <v>0</v>
      </c>
      <c r="AK131" s="1235">
        <v>0</v>
      </c>
      <c r="AL131" s="1235">
        <v>0</v>
      </c>
      <c r="AM131" s="1235">
        <v>0</v>
      </c>
      <c r="AN131" s="439"/>
      <c r="AO131" s="439"/>
      <c r="AP131" s="439"/>
      <c r="AQ131" s="439"/>
      <c r="AR131" s="439"/>
      <c r="AS131" s="439"/>
      <c r="AT131" s="439"/>
      <c r="AU131" s="439"/>
      <c r="AV131" s="439"/>
      <c r="AW131" s="439"/>
      <c r="AX131" s="919"/>
      <c r="AY131" s="919"/>
      <c r="AZ131" s="919"/>
      <c r="BA131" s="1079"/>
    </row>
    <row r="132" spans="1:53" ht="11.25">
      <c r="A132" s="963">
        <v>1</v>
      </c>
      <c r="B132" s="1079"/>
      <c r="C132" s="1079"/>
      <c r="D132" s="1079"/>
      <c r="E132" s="1079"/>
      <c r="F132" s="1079"/>
      <c r="G132" s="1079"/>
      <c r="H132" s="1079"/>
      <c r="I132" s="1079"/>
      <c r="J132" s="1079"/>
      <c r="K132" s="1079"/>
      <c r="L132" s="1221" t="s">
        <v>681</v>
      </c>
      <c r="M132" s="1222" t="s">
        <v>682</v>
      </c>
      <c r="N132" s="1223" t="s">
        <v>678</v>
      </c>
      <c r="O132" s="1245">
        <v>53.14158970341353</v>
      </c>
      <c r="P132" s="1245">
        <v>60.942656621573661</v>
      </c>
      <c r="Q132" s="1245">
        <v>60.942656621573661</v>
      </c>
      <c r="R132" s="1226">
        <v>0</v>
      </c>
      <c r="S132" s="1245">
        <v>59.658298903839338</v>
      </c>
      <c r="T132" s="1245">
        <v>98.260462518230952</v>
      </c>
      <c r="U132" s="1245">
        <v>91.759967531055565</v>
      </c>
      <c r="V132" s="1245">
        <v>95.39615470429959</v>
      </c>
      <c r="W132" s="1245">
        <v>99.180837103161309</v>
      </c>
      <c r="X132" s="1245">
        <v>103.12011037492395</v>
      </c>
      <c r="Y132" s="1245">
        <v>0</v>
      </c>
      <c r="Z132" s="1245">
        <v>0</v>
      </c>
      <c r="AA132" s="1245">
        <v>0</v>
      </c>
      <c r="AB132" s="1245">
        <v>0</v>
      </c>
      <c r="AC132" s="1245">
        <v>0</v>
      </c>
      <c r="AD132" s="1245">
        <v>88.434454783175994</v>
      </c>
      <c r="AE132" s="1245">
        <v>87.348185459440572</v>
      </c>
      <c r="AF132" s="1245">
        <v>90.727592342402957</v>
      </c>
      <c r="AG132" s="1245">
        <v>94.241232861386152</v>
      </c>
      <c r="AH132" s="1245">
        <v>97.894444842332973</v>
      </c>
      <c r="AI132" s="1245">
        <v>0</v>
      </c>
      <c r="AJ132" s="1245">
        <v>0</v>
      </c>
      <c r="AK132" s="1245">
        <v>0</v>
      </c>
      <c r="AL132" s="1245">
        <v>0</v>
      </c>
      <c r="AM132" s="1245">
        <v>0</v>
      </c>
      <c r="AN132" s="439"/>
      <c r="AO132" s="439"/>
      <c r="AP132" s="439"/>
      <c r="AQ132" s="439"/>
      <c r="AR132" s="439"/>
      <c r="AS132" s="439"/>
      <c r="AT132" s="439"/>
      <c r="AU132" s="439"/>
      <c r="AV132" s="439"/>
      <c r="AW132" s="439"/>
      <c r="AX132" s="919"/>
      <c r="AY132" s="919"/>
      <c r="AZ132" s="919"/>
      <c r="BA132" s="1079"/>
    </row>
    <row r="133" spans="1:53" s="113" customFormat="1" ht="11.25">
      <c r="A133" s="963">
        <v>1</v>
      </c>
      <c r="B133" s="1237"/>
      <c r="C133" s="1237"/>
      <c r="D133" s="1237"/>
      <c r="E133" s="1237"/>
      <c r="F133" s="1237"/>
      <c r="G133" s="1237"/>
      <c r="H133" s="1237"/>
      <c r="I133" s="1237"/>
      <c r="J133" s="1237"/>
      <c r="K133" s="1237"/>
      <c r="L133" s="1238" t="s">
        <v>140</v>
      </c>
      <c r="M133" s="1244" t="s">
        <v>1412</v>
      </c>
      <c r="N133" s="1240" t="s">
        <v>369</v>
      </c>
      <c r="O133" s="1252">
        <v>27413.620464402906</v>
      </c>
      <c r="P133" s="1252">
        <v>32522.109648759404</v>
      </c>
      <c r="Q133" s="1252">
        <v>32522.109648759404</v>
      </c>
      <c r="R133" s="1218">
        <v>0</v>
      </c>
      <c r="S133" s="1252">
        <v>32152.482244430787</v>
      </c>
      <c r="T133" s="1252">
        <v>51836.913959642661</v>
      </c>
      <c r="U133" s="1252">
        <v>48407.603831138236</v>
      </c>
      <c r="V133" s="1252">
        <v>50325.859829634428</v>
      </c>
      <c r="W133" s="1252">
        <v>52322.453890424331</v>
      </c>
      <c r="X133" s="1252">
        <v>54400.601747849629</v>
      </c>
      <c r="Y133" s="1252">
        <v>0</v>
      </c>
      <c r="Z133" s="1252">
        <v>0</v>
      </c>
      <c r="AA133" s="1252">
        <v>0</v>
      </c>
      <c r="AB133" s="1252">
        <v>0</v>
      </c>
      <c r="AC133" s="1252">
        <v>0</v>
      </c>
      <c r="AD133" s="1252">
        <v>46653.242883045357</v>
      </c>
      <c r="AE133" s="1252">
        <v>46080.185846386034</v>
      </c>
      <c r="AF133" s="1252">
        <v>47862.978429865303</v>
      </c>
      <c r="AG133" s="1252">
        <v>49716.585431092812</v>
      </c>
      <c r="AH133" s="1252">
        <v>51643.822798793386</v>
      </c>
      <c r="AI133" s="1252">
        <v>0</v>
      </c>
      <c r="AJ133" s="1252">
        <v>0</v>
      </c>
      <c r="AK133" s="1252">
        <v>0</v>
      </c>
      <c r="AL133" s="1252">
        <v>0</v>
      </c>
      <c r="AM133" s="1252">
        <v>0</v>
      </c>
      <c r="AN133" s="1218">
        <v>45.099972463638586</v>
      </c>
      <c r="AO133" s="1218">
        <v>-1.2283326972487547</v>
      </c>
      <c r="AP133" s="1218">
        <v>3.8688919125075314</v>
      </c>
      <c r="AQ133" s="1218">
        <v>3.8727364281009811</v>
      </c>
      <c r="AR133" s="1218">
        <v>3.8764475697385241</v>
      </c>
      <c r="AS133" s="1218">
        <v>-100</v>
      </c>
      <c r="AT133" s="1218">
        <v>0</v>
      </c>
      <c r="AU133" s="1218">
        <v>0</v>
      </c>
      <c r="AV133" s="1218">
        <v>0</v>
      </c>
      <c r="AW133" s="1218">
        <v>0</v>
      </c>
      <c r="AX133" s="919"/>
      <c r="AY133" s="919"/>
      <c r="AZ133" s="919"/>
      <c r="BA133" s="1237"/>
    </row>
    <row r="134" spans="1:53" s="113" customFormat="1" ht="11.25">
      <c r="A134" s="963">
        <v>1</v>
      </c>
      <c r="B134" s="1079" t="s">
        <v>1213</v>
      </c>
      <c r="C134" s="1237"/>
      <c r="D134" s="1237"/>
      <c r="E134" s="1237"/>
      <c r="F134" s="1237"/>
      <c r="G134" s="1237"/>
      <c r="H134" s="1237"/>
      <c r="I134" s="1237"/>
      <c r="J134" s="1237"/>
      <c r="K134" s="1237"/>
      <c r="L134" s="1238" t="s">
        <v>141</v>
      </c>
      <c r="M134" s="1244" t="s">
        <v>683</v>
      </c>
      <c r="N134" s="1240" t="s">
        <v>328</v>
      </c>
      <c r="O134" s="1249">
        <v>515.86</v>
      </c>
      <c r="P134" s="1249">
        <v>533.65099999999995</v>
      </c>
      <c r="Q134" s="1249">
        <v>533.65099999999995</v>
      </c>
      <c r="R134" s="1249">
        <v>0</v>
      </c>
      <c r="S134" s="1249">
        <v>538.94399999999996</v>
      </c>
      <c r="T134" s="1249">
        <v>527.54599999999994</v>
      </c>
      <c r="U134" s="1249">
        <v>527.54599999999994</v>
      </c>
      <c r="V134" s="1249">
        <v>527.54599999999994</v>
      </c>
      <c r="W134" s="1249">
        <v>527.54599999999994</v>
      </c>
      <c r="X134" s="1249">
        <v>527.54599999999994</v>
      </c>
      <c r="Y134" s="1249">
        <v>0</v>
      </c>
      <c r="Z134" s="1249">
        <v>0</v>
      </c>
      <c r="AA134" s="1249">
        <v>0</v>
      </c>
      <c r="AB134" s="1249">
        <v>0</v>
      </c>
      <c r="AC134" s="1249">
        <v>0</v>
      </c>
      <c r="AD134" s="1249">
        <v>527.54599999999994</v>
      </c>
      <c r="AE134" s="1249">
        <v>527.54599999999994</v>
      </c>
      <c r="AF134" s="1249">
        <v>527.54599999999994</v>
      </c>
      <c r="AG134" s="1249">
        <v>527.54599999999994</v>
      </c>
      <c r="AH134" s="1249">
        <v>527.54599999999994</v>
      </c>
      <c r="AI134" s="1249">
        <v>0</v>
      </c>
      <c r="AJ134" s="1249">
        <v>0</v>
      </c>
      <c r="AK134" s="1249">
        <v>0</v>
      </c>
      <c r="AL134" s="1249">
        <v>0</v>
      </c>
      <c r="AM134" s="1249">
        <v>0</v>
      </c>
      <c r="AN134" s="605"/>
      <c r="AO134" s="605"/>
      <c r="AP134" s="605"/>
      <c r="AQ134" s="605"/>
      <c r="AR134" s="605"/>
      <c r="AS134" s="605"/>
      <c r="AT134" s="605"/>
      <c r="AU134" s="605"/>
      <c r="AV134" s="605"/>
      <c r="AW134" s="605"/>
      <c r="AX134" s="919"/>
      <c r="AY134" s="919"/>
      <c r="AZ134" s="919"/>
      <c r="BA134" s="1237"/>
    </row>
    <row r="135" spans="1:53" ht="11.25">
      <c r="A135" s="963">
        <v>1</v>
      </c>
      <c r="B135" s="1079" t="s">
        <v>1210</v>
      </c>
      <c r="C135" s="1079"/>
      <c r="D135" s="1079"/>
      <c r="E135" s="1079"/>
      <c r="F135" s="1079"/>
      <c r="G135" s="1079"/>
      <c r="H135" s="1079"/>
      <c r="I135" s="1079"/>
      <c r="J135" s="1079"/>
      <c r="K135" s="1079"/>
      <c r="L135" s="1253" t="s">
        <v>154</v>
      </c>
      <c r="M135" s="1248" t="s">
        <v>1195</v>
      </c>
      <c r="N135" s="1254" t="s">
        <v>328</v>
      </c>
      <c r="O135" s="1250">
        <v>257.93</v>
      </c>
      <c r="P135" s="1250">
        <v>266.82549999999998</v>
      </c>
      <c r="Q135" s="1250">
        <v>266.82549999999998</v>
      </c>
      <c r="R135" s="1225">
        <v>0</v>
      </c>
      <c r="S135" s="1250"/>
      <c r="T135" s="1250"/>
      <c r="U135" s="1250"/>
      <c r="V135" s="1250"/>
      <c r="W135" s="1250"/>
      <c r="X135" s="1250"/>
      <c r="Y135" s="1250"/>
      <c r="Z135" s="1250"/>
      <c r="AA135" s="1250"/>
      <c r="AB135" s="1250"/>
      <c r="AC135" s="1250"/>
      <c r="AD135" s="1250"/>
      <c r="AE135" s="1250"/>
      <c r="AF135" s="1250"/>
      <c r="AG135" s="1250"/>
      <c r="AH135" s="1250"/>
      <c r="AI135" s="1250">
        <v>0</v>
      </c>
      <c r="AJ135" s="1250">
        <v>0</v>
      </c>
      <c r="AK135" s="1250">
        <v>0</v>
      </c>
      <c r="AL135" s="1250">
        <v>0</v>
      </c>
      <c r="AM135" s="1250">
        <v>0</v>
      </c>
      <c r="AN135" s="439"/>
      <c r="AO135" s="439"/>
      <c r="AP135" s="439"/>
      <c r="AQ135" s="439"/>
      <c r="AR135" s="439"/>
      <c r="AS135" s="439"/>
      <c r="AT135" s="439"/>
      <c r="AU135" s="439"/>
      <c r="AV135" s="439"/>
      <c r="AW135" s="439"/>
      <c r="AX135" s="919"/>
      <c r="AY135" s="919"/>
      <c r="AZ135" s="919"/>
      <c r="BA135" s="1079"/>
    </row>
    <row r="136" spans="1:53" ht="11.25">
      <c r="A136" s="963">
        <v>1</v>
      </c>
      <c r="B136" s="1079" t="s">
        <v>1206</v>
      </c>
      <c r="C136" s="1079"/>
      <c r="D136" s="1079"/>
      <c r="E136" s="1079"/>
      <c r="F136" s="1079"/>
      <c r="G136" s="1079"/>
      <c r="H136" s="1079"/>
      <c r="I136" s="1079"/>
      <c r="J136" s="1079"/>
      <c r="K136" s="1079"/>
      <c r="L136" s="1253" t="s">
        <v>155</v>
      </c>
      <c r="M136" s="1248" t="s">
        <v>1196</v>
      </c>
      <c r="N136" s="1254" t="s">
        <v>678</v>
      </c>
      <c r="O136" s="1245">
        <v>32.11</v>
      </c>
      <c r="P136" s="1245">
        <v>73.128</v>
      </c>
      <c r="Q136" s="1245">
        <v>73.128</v>
      </c>
      <c r="R136" s="1226">
        <v>0</v>
      </c>
      <c r="S136" s="1245"/>
      <c r="T136" s="1245"/>
      <c r="U136" s="1245"/>
      <c r="V136" s="1245"/>
      <c r="W136" s="1245"/>
      <c r="X136" s="1245"/>
      <c r="Y136" s="1245"/>
      <c r="Z136" s="1245"/>
      <c r="AA136" s="1245"/>
      <c r="AB136" s="1245"/>
      <c r="AC136" s="1245"/>
      <c r="AD136" s="1245"/>
      <c r="AE136" s="1245"/>
      <c r="AF136" s="1245"/>
      <c r="AG136" s="1245"/>
      <c r="AH136" s="1245"/>
      <c r="AI136" s="1245">
        <v>0</v>
      </c>
      <c r="AJ136" s="1245">
        <v>0</v>
      </c>
      <c r="AK136" s="1245">
        <v>0</v>
      </c>
      <c r="AL136" s="1245">
        <v>0</v>
      </c>
      <c r="AM136" s="1245">
        <v>0</v>
      </c>
      <c r="AN136" s="439"/>
      <c r="AO136" s="439"/>
      <c r="AP136" s="439"/>
      <c r="AQ136" s="439"/>
      <c r="AR136" s="439"/>
      <c r="AS136" s="439"/>
      <c r="AT136" s="439"/>
      <c r="AU136" s="439"/>
      <c r="AV136" s="439"/>
      <c r="AW136" s="439"/>
      <c r="AX136" s="919"/>
      <c r="AY136" s="919"/>
      <c r="AZ136" s="919"/>
      <c r="BA136" s="1079"/>
    </row>
    <row r="137" spans="1:53" ht="11.25">
      <c r="A137" s="963">
        <v>1</v>
      </c>
      <c r="B137" s="1079" t="s">
        <v>1211</v>
      </c>
      <c r="C137" s="1079"/>
      <c r="D137" s="1079"/>
      <c r="E137" s="1079"/>
      <c r="F137" s="1079"/>
      <c r="G137" s="1079"/>
      <c r="H137" s="1079"/>
      <c r="I137" s="1079"/>
      <c r="J137" s="1079"/>
      <c r="K137" s="1079"/>
      <c r="L137" s="1253" t="s">
        <v>156</v>
      </c>
      <c r="M137" s="1248" t="s">
        <v>1197</v>
      </c>
      <c r="N137" s="1254" t="s">
        <v>328</v>
      </c>
      <c r="O137" s="1251">
        <v>257.93</v>
      </c>
      <c r="P137" s="1251">
        <v>266.82549999999998</v>
      </c>
      <c r="Q137" s="1251">
        <v>266.82549999999998</v>
      </c>
      <c r="R137" s="1225">
        <v>0</v>
      </c>
      <c r="S137" s="1251">
        <v>538.94399999999996</v>
      </c>
      <c r="T137" s="1251">
        <v>527.54599999999994</v>
      </c>
      <c r="U137" s="1251">
        <v>527.54599999999994</v>
      </c>
      <c r="V137" s="1251">
        <v>527.54599999999994</v>
      </c>
      <c r="W137" s="1251">
        <v>527.54599999999994</v>
      </c>
      <c r="X137" s="1251">
        <v>527.54599999999994</v>
      </c>
      <c r="Y137" s="1251">
        <v>0</v>
      </c>
      <c r="Z137" s="1251">
        <v>0</v>
      </c>
      <c r="AA137" s="1251">
        <v>0</v>
      </c>
      <c r="AB137" s="1251">
        <v>0</v>
      </c>
      <c r="AC137" s="1251">
        <v>0</v>
      </c>
      <c r="AD137" s="1251">
        <v>527.54599999999994</v>
      </c>
      <c r="AE137" s="1251">
        <v>527.54599999999994</v>
      </c>
      <c r="AF137" s="1251">
        <v>527.54599999999994</v>
      </c>
      <c r="AG137" s="1251">
        <v>527.54599999999994</v>
      </c>
      <c r="AH137" s="1251">
        <v>527.54599999999994</v>
      </c>
      <c r="AI137" s="1251">
        <v>0</v>
      </c>
      <c r="AJ137" s="1251">
        <v>0</v>
      </c>
      <c r="AK137" s="1251">
        <v>0</v>
      </c>
      <c r="AL137" s="1251">
        <v>0</v>
      </c>
      <c r="AM137" s="1251">
        <v>0</v>
      </c>
      <c r="AN137" s="439"/>
      <c r="AO137" s="439"/>
      <c r="AP137" s="439"/>
      <c r="AQ137" s="439"/>
      <c r="AR137" s="439"/>
      <c r="AS137" s="439"/>
      <c r="AT137" s="439"/>
      <c r="AU137" s="439"/>
      <c r="AV137" s="439"/>
      <c r="AW137" s="439"/>
      <c r="AX137" s="919"/>
      <c r="AY137" s="919"/>
      <c r="AZ137" s="919"/>
      <c r="BA137" s="1079"/>
    </row>
    <row r="138" spans="1:53" ht="11.25">
      <c r="A138" s="963">
        <v>1</v>
      </c>
      <c r="B138" s="1079" t="s">
        <v>1205</v>
      </c>
      <c r="C138" s="1079"/>
      <c r="D138" s="1079"/>
      <c r="E138" s="1079"/>
      <c r="F138" s="1079"/>
      <c r="G138" s="1079"/>
      <c r="H138" s="1079"/>
      <c r="I138" s="1079"/>
      <c r="J138" s="1079"/>
      <c r="K138" s="1079"/>
      <c r="L138" s="1253" t="s">
        <v>157</v>
      </c>
      <c r="M138" s="1248" t="s">
        <v>1198</v>
      </c>
      <c r="N138" s="1254" t="s">
        <v>678</v>
      </c>
      <c r="O138" s="1245">
        <v>33.29</v>
      </c>
      <c r="P138" s="1245">
        <v>73.128</v>
      </c>
      <c r="Q138" s="1245">
        <v>73.134756650762696</v>
      </c>
      <c r="R138" s="1226">
        <v>6.7566507626963812E-3</v>
      </c>
      <c r="S138" s="1245">
        <v>0</v>
      </c>
      <c r="T138" s="1245">
        <v>0</v>
      </c>
      <c r="U138" s="1245">
        <v>0</v>
      </c>
      <c r="V138" s="1245">
        <v>0</v>
      </c>
      <c r="W138" s="1245">
        <v>0</v>
      </c>
      <c r="X138" s="1245">
        <v>0</v>
      </c>
      <c r="Y138" s="1245">
        <v>0</v>
      </c>
      <c r="Z138" s="1245">
        <v>0</v>
      </c>
      <c r="AA138" s="1245">
        <v>0</v>
      </c>
      <c r="AB138" s="1245">
        <v>0</v>
      </c>
      <c r="AC138" s="1245">
        <v>0</v>
      </c>
      <c r="AD138" s="1245">
        <v>0</v>
      </c>
      <c r="AE138" s="1245">
        <v>0</v>
      </c>
      <c r="AF138" s="1245">
        <v>0</v>
      </c>
      <c r="AG138" s="1245">
        <v>0</v>
      </c>
      <c r="AH138" s="1245">
        <v>0</v>
      </c>
      <c r="AI138" s="1245">
        <v>0</v>
      </c>
      <c r="AJ138" s="1245">
        <v>0</v>
      </c>
      <c r="AK138" s="1245">
        <v>0</v>
      </c>
      <c r="AL138" s="1245">
        <v>0</v>
      </c>
      <c r="AM138" s="1245">
        <v>0</v>
      </c>
      <c r="AN138" s="439"/>
      <c r="AO138" s="439"/>
      <c r="AP138" s="439"/>
      <c r="AQ138" s="439"/>
      <c r="AR138" s="439"/>
      <c r="AS138" s="439"/>
      <c r="AT138" s="439"/>
      <c r="AU138" s="439"/>
      <c r="AV138" s="439"/>
      <c r="AW138" s="439"/>
      <c r="AX138" s="919"/>
      <c r="AY138" s="919"/>
      <c r="AZ138" s="919"/>
      <c r="BA138" s="1079"/>
    </row>
    <row r="139" spans="1:53" s="82" customFormat="1" ht="11.25">
      <c r="A139" s="912" t="s">
        <v>102</v>
      </c>
      <c r="B139" s="1213" t="s">
        <v>1023</v>
      </c>
      <c r="C139" s="894"/>
      <c r="D139" s="894"/>
      <c r="E139" s="894"/>
      <c r="F139" s="894"/>
      <c r="G139" s="894"/>
      <c r="H139" s="894"/>
      <c r="I139" s="894"/>
      <c r="J139" s="894"/>
      <c r="K139" s="894"/>
      <c r="L139" s="1161" t="s">
        <v>4294</v>
      </c>
      <c r="M139" s="1162"/>
      <c r="N139" s="1162"/>
      <c r="O139" s="1162"/>
      <c r="P139" s="1162"/>
      <c r="Q139" s="1162"/>
      <c r="R139" s="1162"/>
      <c r="S139" s="1162"/>
      <c r="T139" s="1162"/>
      <c r="U139" s="1162"/>
      <c r="V139" s="1162"/>
      <c r="W139" s="1162"/>
      <c r="X139" s="1162"/>
      <c r="Y139" s="1162"/>
      <c r="Z139" s="1162"/>
      <c r="AA139" s="1162"/>
      <c r="AB139" s="1162"/>
      <c r="AC139" s="1162"/>
      <c r="AD139" s="1162"/>
      <c r="AE139" s="1162"/>
      <c r="AF139" s="1162"/>
      <c r="AG139" s="1162"/>
      <c r="AH139" s="1162"/>
      <c r="AI139" s="1162"/>
      <c r="AJ139" s="1162"/>
      <c r="AK139" s="1162"/>
      <c r="AL139" s="1162"/>
      <c r="AM139" s="1162"/>
      <c r="AN139" s="1162"/>
      <c r="AO139" s="1162"/>
      <c r="AP139" s="1162"/>
      <c r="AQ139" s="1162"/>
      <c r="AR139" s="1162"/>
      <c r="AS139" s="1162"/>
      <c r="AT139" s="1162"/>
      <c r="AU139" s="1162"/>
      <c r="AV139" s="1162"/>
      <c r="AW139" s="1162"/>
      <c r="AX139" s="1162"/>
      <c r="AY139" s="1162"/>
      <c r="AZ139" s="1162"/>
      <c r="BA139" s="894"/>
    </row>
    <row r="140" spans="1:53" s="111" customFormat="1" ht="11.25">
      <c r="A140" s="963">
        <v>2</v>
      </c>
      <c r="B140" s="1214"/>
      <c r="C140" s="1214"/>
      <c r="D140" s="1214"/>
      <c r="E140" s="1214"/>
      <c r="F140" s="1214"/>
      <c r="G140" s="1214"/>
      <c r="H140" s="1214"/>
      <c r="I140" s="1214"/>
      <c r="J140" s="1214"/>
      <c r="K140" s="1214"/>
      <c r="L140" s="1215" t="s">
        <v>18</v>
      </c>
      <c r="M140" s="1216" t="s">
        <v>531</v>
      </c>
      <c r="N140" s="1217" t="s">
        <v>369</v>
      </c>
      <c r="O140" s="1218">
        <v>54278.3</v>
      </c>
      <c r="P140" s="1218">
        <v>56019.303999999996</v>
      </c>
      <c r="Q140" s="1218">
        <v>56019.303999999996</v>
      </c>
      <c r="R140" s="1218">
        <v>0</v>
      </c>
      <c r="S140" s="1218">
        <v>56960.15</v>
      </c>
      <c r="T140" s="1218">
        <v>69727.1985632</v>
      </c>
      <c r="U140" s="1219">
        <v>72509.034877077444</v>
      </c>
      <c r="V140" s="1219">
        <v>75401.855332533334</v>
      </c>
      <c r="W140" s="1219">
        <v>78410.087752880092</v>
      </c>
      <c r="X140" s="1219">
        <v>81538.336613869003</v>
      </c>
      <c r="Y140" s="1219">
        <v>81538.336613869003</v>
      </c>
      <c r="Z140" s="1219">
        <v>81538.336613869003</v>
      </c>
      <c r="AA140" s="1219">
        <v>81538.336613869003</v>
      </c>
      <c r="AB140" s="1219">
        <v>81538.336613869003</v>
      </c>
      <c r="AC140" s="1219">
        <v>81538.336613869003</v>
      </c>
      <c r="AD140" s="1218">
        <v>67318.653369600012</v>
      </c>
      <c r="AE140" s="1219">
        <v>70139.022207442104</v>
      </c>
      <c r="AF140" s="1219">
        <v>72937.288637430218</v>
      </c>
      <c r="AG140" s="1219">
        <v>75847.19470490914</v>
      </c>
      <c r="AH140" s="1219">
        <v>78873.194384856208</v>
      </c>
      <c r="AI140" s="1219">
        <v>78873.194384856208</v>
      </c>
      <c r="AJ140" s="1219">
        <v>78873.194384856208</v>
      </c>
      <c r="AK140" s="1219">
        <v>78873.194384856208</v>
      </c>
      <c r="AL140" s="1219">
        <v>78873.194384856208</v>
      </c>
      <c r="AM140" s="1219">
        <v>78873.194384856208</v>
      </c>
      <c r="AN140" s="1218">
        <v>18.185526845698284</v>
      </c>
      <c r="AO140" s="1218">
        <v>4.1895800000000056</v>
      </c>
      <c r="AP140" s="1218">
        <v>3.9896000000000065</v>
      </c>
      <c r="AQ140" s="1218">
        <v>3.9896000000000078</v>
      </c>
      <c r="AR140" s="1218">
        <v>3.9896000000000176</v>
      </c>
      <c r="AS140" s="1218">
        <v>0</v>
      </c>
      <c r="AT140" s="1218">
        <v>0</v>
      </c>
      <c r="AU140" s="1218">
        <v>0</v>
      </c>
      <c r="AV140" s="1218">
        <v>0</v>
      </c>
      <c r="AW140" s="1218">
        <v>0</v>
      </c>
      <c r="AX140" s="919" t="s">
        <v>4222</v>
      </c>
      <c r="AY140" s="919"/>
      <c r="AZ140" s="919"/>
      <c r="BA140" s="1220"/>
    </row>
    <row r="141" spans="1:53" ht="11.25">
      <c r="A141" s="963">
        <v>2</v>
      </c>
      <c r="B141" s="1079"/>
      <c r="C141" s="1079"/>
      <c r="D141" s="1079"/>
      <c r="E141" s="1079"/>
      <c r="F141" s="1079"/>
      <c r="G141" s="1079"/>
      <c r="H141" s="1079"/>
      <c r="I141" s="1079"/>
      <c r="J141" s="1079"/>
      <c r="K141" s="1079"/>
      <c r="L141" s="1221" t="s">
        <v>165</v>
      </c>
      <c r="M141" s="1222" t="s">
        <v>532</v>
      </c>
      <c r="N141" s="1223"/>
      <c r="O141" s="1224"/>
      <c r="P141" s="1224"/>
      <c r="Q141" s="1224"/>
      <c r="R141" s="1225">
        <v>0</v>
      </c>
      <c r="S141" s="1224"/>
      <c r="T141" s="1224"/>
      <c r="U141" s="1224">
        <v>1.0398960000000002</v>
      </c>
      <c r="V141" s="1224">
        <v>1.0398960000000002</v>
      </c>
      <c r="W141" s="1224">
        <v>1.0398960000000002</v>
      </c>
      <c r="X141" s="1224">
        <v>1.0398960000000002</v>
      </c>
      <c r="Y141" s="1224">
        <v>1</v>
      </c>
      <c r="Z141" s="1224">
        <v>1</v>
      </c>
      <c r="AA141" s="1224">
        <v>1</v>
      </c>
      <c r="AB141" s="1224">
        <v>1</v>
      </c>
      <c r="AC141" s="1224">
        <v>1</v>
      </c>
      <c r="AD141" s="1224"/>
      <c r="AE141" s="1224">
        <v>1.0418958</v>
      </c>
      <c r="AF141" s="1224">
        <v>1.0398960000000002</v>
      </c>
      <c r="AG141" s="1224">
        <v>1.0398960000000002</v>
      </c>
      <c r="AH141" s="1224">
        <v>1.0398960000000002</v>
      </c>
      <c r="AI141" s="1224">
        <v>1</v>
      </c>
      <c r="AJ141" s="1224">
        <v>1</v>
      </c>
      <c r="AK141" s="1224">
        <v>1</v>
      </c>
      <c r="AL141" s="1224">
        <v>1</v>
      </c>
      <c r="AM141" s="1224">
        <v>1</v>
      </c>
      <c r="AN141" s="1226">
        <v>0</v>
      </c>
      <c r="AO141" s="439"/>
      <c r="AP141" s="439"/>
      <c r="AQ141" s="439"/>
      <c r="AR141" s="439"/>
      <c r="AS141" s="439"/>
      <c r="AT141" s="439"/>
      <c r="AU141" s="439"/>
      <c r="AV141" s="439"/>
      <c r="AW141" s="439"/>
      <c r="AX141" s="919"/>
      <c r="AY141" s="919"/>
      <c r="AZ141" s="919"/>
      <c r="BA141" s="1079"/>
    </row>
    <row r="142" spans="1:53" s="110" customFormat="1" ht="11.25">
      <c r="A142" s="1227">
        <v>2</v>
      </c>
      <c r="B142" s="1220"/>
      <c r="C142" s="1220"/>
      <c r="D142" s="1220"/>
      <c r="E142" s="1220"/>
      <c r="F142" s="1220"/>
      <c r="G142" s="1220"/>
      <c r="H142" s="1220"/>
      <c r="I142" s="1220"/>
      <c r="J142" s="1220"/>
      <c r="K142" s="1220"/>
      <c r="L142" s="1215" t="s">
        <v>166</v>
      </c>
      <c r="M142" s="1228" t="s">
        <v>533</v>
      </c>
      <c r="N142" s="1217" t="s">
        <v>369</v>
      </c>
      <c r="O142" s="1218">
        <v>35726.800000000003</v>
      </c>
      <c r="P142" s="1218">
        <v>34577.5</v>
      </c>
      <c r="Q142" s="1218">
        <v>34577.5</v>
      </c>
      <c r="R142" s="1218">
        <v>0</v>
      </c>
      <c r="S142" s="1218">
        <v>37492.75</v>
      </c>
      <c r="T142" s="1218">
        <v>46554.26844</v>
      </c>
      <c r="U142" s="605"/>
      <c r="V142" s="605"/>
      <c r="W142" s="605"/>
      <c r="X142" s="605"/>
      <c r="Y142" s="605"/>
      <c r="Z142" s="605"/>
      <c r="AA142" s="605"/>
      <c r="AB142" s="605"/>
      <c r="AC142" s="605"/>
      <c r="AD142" s="1218">
        <v>44291.245899200003</v>
      </c>
      <c r="AE142" s="605"/>
      <c r="AF142" s="605"/>
      <c r="AG142" s="605"/>
      <c r="AH142" s="605"/>
      <c r="AI142" s="605"/>
      <c r="AJ142" s="605"/>
      <c r="AK142" s="605"/>
      <c r="AL142" s="605"/>
      <c r="AM142" s="605"/>
      <c r="AN142" s="1218">
        <v>18.132828077961747</v>
      </c>
      <c r="AO142" s="605"/>
      <c r="AP142" s="605"/>
      <c r="AQ142" s="605"/>
      <c r="AR142" s="605"/>
      <c r="AS142" s="605"/>
      <c r="AT142" s="605"/>
      <c r="AU142" s="605"/>
      <c r="AV142" s="605"/>
      <c r="AW142" s="605"/>
      <c r="AX142" s="1229" t="s">
        <v>4222</v>
      </c>
      <c r="AY142" s="1229"/>
      <c r="AZ142" s="1229"/>
      <c r="BA142" s="1220"/>
    </row>
    <row r="143" spans="1:53" ht="11.25">
      <c r="A143" s="963">
        <v>2</v>
      </c>
      <c r="B143" s="1079"/>
      <c r="C143" s="1079"/>
      <c r="D143" s="1079"/>
      <c r="E143" s="1079"/>
      <c r="F143" s="1079"/>
      <c r="G143" s="1079"/>
      <c r="H143" s="1079"/>
      <c r="I143" s="1079"/>
      <c r="J143" s="1079"/>
      <c r="K143" s="1079"/>
      <c r="L143" s="1221" t="s">
        <v>534</v>
      </c>
      <c r="M143" s="1230" t="s">
        <v>535</v>
      </c>
      <c r="N143" s="1123" t="s">
        <v>369</v>
      </c>
      <c r="O143" s="1226">
        <v>1757</v>
      </c>
      <c r="P143" s="1226">
        <v>716.4</v>
      </c>
      <c r="Q143" s="1226">
        <v>716.4</v>
      </c>
      <c r="R143" s="1226">
        <v>0</v>
      </c>
      <c r="S143" s="1226">
        <v>1843.8000000000002</v>
      </c>
      <c r="T143" s="1226">
        <v>1193.5999999999999</v>
      </c>
      <c r="U143" s="439"/>
      <c r="V143" s="439"/>
      <c r="W143" s="439"/>
      <c r="X143" s="439"/>
      <c r="Y143" s="439"/>
      <c r="Z143" s="439"/>
      <c r="AA143" s="439"/>
      <c r="AB143" s="439"/>
      <c r="AC143" s="439"/>
      <c r="AD143" s="1226">
        <v>812.52368639999997</v>
      </c>
      <c r="AE143" s="439"/>
      <c r="AF143" s="439"/>
      <c r="AG143" s="439"/>
      <c r="AH143" s="439"/>
      <c r="AI143" s="439"/>
      <c r="AJ143" s="439"/>
      <c r="AK143" s="439"/>
      <c r="AL143" s="439"/>
      <c r="AM143" s="439"/>
      <c r="AN143" s="1226">
        <v>-55.932113765050453</v>
      </c>
      <c r="AO143" s="439"/>
      <c r="AP143" s="439"/>
      <c r="AQ143" s="439"/>
      <c r="AR143" s="439"/>
      <c r="AS143" s="439"/>
      <c r="AT143" s="439"/>
      <c r="AU143" s="439"/>
      <c r="AV143" s="439"/>
      <c r="AW143" s="439"/>
      <c r="AX143" s="919" t="s">
        <v>4222</v>
      </c>
      <c r="AY143" s="919"/>
      <c r="AZ143" s="919"/>
      <c r="BA143" s="1231"/>
    </row>
    <row r="144" spans="1:53" ht="33.75">
      <c r="A144" s="963">
        <v>2</v>
      </c>
      <c r="B144" s="1079"/>
      <c r="C144" s="1079"/>
      <c r="D144" s="1079"/>
      <c r="E144" s="1079"/>
      <c r="F144" s="1079"/>
      <c r="G144" s="1079"/>
      <c r="H144" s="1079"/>
      <c r="I144" s="1079"/>
      <c r="J144" s="1079"/>
      <c r="K144" s="1079"/>
      <c r="L144" s="1221" t="s">
        <v>536</v>
      </c>
      <c r="M144" s="1232" t="s">
        <v>537</v>
      </c>
      <c r="N144" s="1233" t="s">
        <v>369</v>
      </c>
      <c r="O144" s="964">
        <v>97.5</v>
      </c>
      <c r="P144" s="964">
        <v>42.1</v>
      </c>
      <c r="Q144" s="964">
        <v>42.1</v>
      </c>
      <c r="R144" s="1226">
        <v>0</v>
      </c>
      <c r="S144" s="964">
        <v>101.4</v>
      </c>
      <c r="T144" s="964">
        <v>297.60000000000002</v>
      </c>
      <c r="U144" s="439"/>
      <c r="V144" s="439"/>
      <c r="W144" s="439"/>
      <c r="X144" s="439"/>
      <c r="Y144" s="439"/>
      <c r="Z144" s="439"/>
      <c r="AA144" s="439"/>
      <c r="AB144" s="439"/>
      <c r="AC144" s="439"/>
      <c r="AD144" s="964">
        <v>47.748809600000008</v>
      </c>
      <c r="AE144" s="439"/>
      <c r="AF144" s="439"/>
      <c r="AG144" s="439"/>
      <c r="AH144" s="439"/>
      <c r="AI144" s="439"/>
      <c r="AJ144" s="439"/>
      <c r="AK144" s="439"/>
      <c r="AL144" s="439"/>
      <c r="AM144" s="439"/>
      <c r="AN144" s="1226">
        <v>-52.91044418145956</v>
      </c>
      <c r="AO144" s="439"/>
      <c r="AP144" s="439"/>
      <c r="AQ144" s="439"/>
      <c r="AR144" s="439"/>
      <c r="AS144" s="439"/>
      <c r="AT144" s="439"/>
      <c r="AU144" s="439"/>
      <c r="AV144" s="439"/>
      <c r="AW144" s="439"/>
      <c r="AX144" s="919" t="s">
        <v>4263</v>
      </c>
      <c r="AY144" s="919" t="s">
        <v>4217</v>
      </c>
      <c r="AZ144" s="919"/>
      <c r="BA144" s="1079"/>
    </row>
    <row r="145" spans="1:53" ht="33.75">
      <c r="A145" s="963">
        <v>2</v>
      </c>
      <c r="B145" s="1079"/>
      <c r="C145" s="1079"/>
      <c r="D145" s="1079"/>
      <c r="E145" s="1079"/>
      <c r="F145" s="1079"/>
      <c r="G145" s="1079"/>
      <c r="H145" s="1079"/>
      <c r="I145" s="1079"/>
      <c r="J145" s="1079"/>
      <c r="K145" s="1079"/>
      <c r="L145" s="1221" t="s">
        <v>538</v>
      </c>
      <c r="M145" s="1234" t="s">
        <v>539</v>
      </c>
      <c r="N145" s="1233" t="s">
        <v>369</v>
      </c>
      <c r="O145" s="964">
        <v>1659.5</v>
      </c>
      <c r="P145" s="964">
        <v>674.3</v>
      </c>
      <c r="Q145" s="964">
        <v>674.3</v>
      </c>
      <c r="R145" s="1226">
        <v>0</v>
      </c>
      <c r="S145" s="964">
        <v>1742.4</v>
      </c>
      <c r="T145" s="964">
        <v>896</v>
      </c>
      <c r="U145" s="439"/>
      <c r="V145" s="439"/>
      <c r="W145" s="439"/>
      <c r="X145" s="439"/>
      <c r="Y145" s="439"/>
      <c r="Z145" s="439"/>
      <c r="AA145" s="439"/>
      <c r="AB145" s="439"/>
      <c r="AC145" s="439"/>
      <c r="AD145" s="964">
        <v>764.77487680000002</v>
      </c>
      <c r="AE145" s="439"/>
      <c r="AF145" s="439"/>
      <c r="AG145" s="439"/>
      <c r="AH145" s="439"/>
      <c r="AI145" s="439"/>
      <c r="AJ145" s="439"/>
      <c r="AK145" s="439"/>
      <c r="AL145" s="439"/>
      <c r="AM145" s="439"/>
      <c r="AN145" s="1226">
        <v>-56.107961616161617</v>
      </c>
      <c r="AO145" s="439"/>
      <c r="AP145" s="439"/>
      <c r="AQ145" s="439"/>
      <c r="AR145" s="439"/>
      <c r="AS145" s="439"/>
      <c r="AT145" s="439"/>
      <c r="AU145" s="439"/>
      <c r="AV145" s="439"/>
      <c r="AW145" s="439"/>
      <c r="AX145" s="919" t="s">
        <v>4264</v>
      </c>
      <c r="AY145" s="919" t="s">
        <v>4217</v>
      </c>
      <c r="AZ145" s="919"/>
      <c r="BA145" s="1079"/>
    </row>
    <row r="146" spans="1:53" ht="78.75">
      <c r="A146" s="963">
        <v>2</v>
      </c>
      <c r="B146" s="1079"/>
      <c r="C146" s="1079"/>
      <c r="D146" s="1079"/>
      <c r="E146" s="1079"/>
      <c r="F146" s="1079"/>
      <c r="G146" s="1079"/>
      <c r="H146" s="1079"/>
      <c r="I146" s="1079"/>
      <c r="J146" s="1079"/>
      <c r="K146" s="1079"/>
      <c r="L146" s="1221" t="s">
        <v>540</v>
      </c>
      <c r="M146" s="1230" t="s">
        <v>541</v>
      </c>
      <c r="N146" s="1123" t="s">
        <v>369</v>
      </c>
      <c r="O146" s="964">
        <v>240.1</v>
      </c>
      <c r="P146" s="964">
        <v>185.6</v>
      </c>
      <c r="Q146" s="964">
        <v>185.6</v>
      </c>
      <c r="R146" s="1226">
        <v>0</v>
      </c>
      <c r="S146" s="964">
        <v>252</v>
      </c>
      <c r="T146" s="964">
        <v>143.6</v>
      </c>
      <c r="U146" s="439"/>
      <c r="V146" s="439"/>
      <c r="W146" s="439"/>
      <c r="X146" s="439"/>
      <c r="Y146" s="439"/>
      <c r="Z146" s="439"/>
      <c r="AA146" s="439"/>
      <c r="AB146" s="439"/>
      <c r="AC146" s="439"/>
      <c r="AD146" s="964">
        <v>136.6</v>
      </c>
      <c r="AE146" s="439"/>
      <c r="AF146" s="439"/>
      <c r="AG146" s="439"/>
      <c r="AH146" s="439"/>
      <c r="AI146" s="439"/>
      <c r="AJ146" s="439"/>
      <c r="AK146" s="439"/>
      <c r="AL146" s="439"/>
      <c r="AM146" s="439"/>
      <c r="AN146" s="1226">
        <v>-45.793650793650798</v>
      </c>
      <c r="AO146" s="439"/>
      <c r="AP146" s="439"/>
      <c r="AQ146" s="439"/>
      <c r="AR146" s="439"/>
      <c r="AS146" s="439"/>
      <c r="AT146" s="439"/>
      <c r="AU146" s="439"/>
      <c r="AV146" s="439"/>
      <c r="AW146" s="439"/>
      <c r="AX146" s="919" t="s">
        <v>4258</v>
      </c>
      <c r="AY146" s="919"/>
      <c r="AZ146" s="919"/>
      <c r="BA146" s="1079"/>
    </row>
    <row r="147" spans="1:53" ht="47.25" customHeight="1">
      <c r="A147" s="963">
        <v>2</v>
      </c>
      <c r="B147" s="1079"/>
      <c r="C147" s="1079"/>
      <c r="D147" s="1079"/>
      <c r="E147" s="1079"/>
      <c r="F147" s="1079"/>
      <c r="G147" s="1079"/>
      <c r="H147" s="1079"/>
      <c r="I147" s="1079"/>
      <c r="J147" s="1079"/>
      <c r="K147" s="1079"/>
      <c r="L147" s="1221" t="s">
        <v>542</v>
      </c>
      <c r="M147" s="1230" t="s">
        <v>543</v>
      </c>
      <c r="N147" s="1233" t="s">
        <v>369</v>
      </c>
      <c r="O147" s="439">
        <v>27655.800000000003</v>
      </c>
      <c r="P147" s="439">
        <v>28828.399999999998</v>
      </c>
      <c r="Q147" s="439">
        <v>28828.399999999998</v>
      </c>
      <c r="R147" s="1226">
        <v>0</v>
      </c>
      <c r="S147" s="439">
        <v>29022</v>
      </c>
      <c r="T147" s="439">
        <v>38137.168440000001</v>
      </c>
      <c r="U147" s="439"/>
      <c r="V147" s="439"/>
      <c r="W147" s="439"/>
      <c r="X147" s="439"/>
      <c r="Y147" s="439"/>
      <c r="Z147" s="439"/>
      <c r="AA147" s="439"/>
      <c r="AB147" s="439"/>
      <c r="AC147" s="439"/>
      <c r="AD147" s="439">
        <v>36276.818760000002</v>
      </c>
      <c r="AE147" s="439"/>
      <c r="AF147" s="439"/>
      <c r="AG147" s="439"/>
      <c r="AH147" s="439"/>
      <c r="AI147" s="439"/>
      <c r="AJ147" s="439"/>
      <c r="AK147" s="439"/>
      <c r="AL147" s="439"/>
      <c r="AM147" s="439"/>
      <c r="AN147" s="1226">
        <v>24.997652677279312</v>
      </c>
      <c r="AO147" s="439"/>
      <c r="AP147" s="439"/>
      <c r="AQ147" s="439"/>
      <c r="AR147" s="439"/>
      <c r="AS147" s="439"/>
      <c r="AT147" s="439"/>
      <c r="AU147" s="439"/>
      <c r="AV147" s="439"/>
      <c r="AW147" s="439"/>
      <c r="AX147" s="919" t="s">
        <v>4222</v>
      </c>
      <c r="AY147" s="919" t="s">
        <v>4217</v>
      </c>
      <c r="AZ147" s="919"/>
      <c r="BA147" s="1079"/>
    </row>
    <row r="148" spans="1:53" ht="45">
      <c r="A148" s="963">
        <v>2</v>
      </c>
      <c r="B148" s="1031" t="s">
        <v>1321</v>
      </c>
      <c r="C148" s="1079"/>
      <c r="D148" s="1079"/>
      <c r="E148" s="1079"/>
      <c r="F148" s="1079"/>
      <c r="G148" s="1079"/>
      <c r="H148" s="1079"/>
      <c r="I148" s="1079"/>
      <c r="J148" s="1079"/>
      <c r="K148" s="1079"/>
      <c r="L148" s="1221" t="s">
        <v>544</v>
      </c>
      <c r="M148" s="1232" t="s">
        <v>545</v>
      </c>
      <c r="N148" s="1123" t="s">
        <v>369</v>
      </c>
      <c r="O148" s="1235">
        <v>21343.9</v>
      </c>
      <c r="P148" s="1235">
        <v>22225.1</v>
      </c>
      <c r="Q148" s="1235">
        <v>22225.1</v>
      </c>
      <c r="R148" s="1226">
        <v>0</v>
      </c>
      <c r="S148" s="1235">
        <v>22398.3</v>
      </c>
      <c r="T148" s="1235">
        <v>29291.22</v>
      </c>
      <c r="U148" s="439"/>
      <c r="V148" s="439"/>
      <c r="W148" s="439"/>
      <c r="X148" s="439"/>
      <c r="Y148" s="439"/>
      <c r="Z148" s="439"/>
      <c r="AA148" s="439"/>
      <c r="AB148" s="439"/>
      <c r="AC148" s="439"/>
      <c r="AD148" s="1235">
        <v>27862.38</v>
      </c>
      <c r="AE148" s="439"/>
      <c r="AF148" s="439"/>
      <c r="AG148" s="439"/>
      <c r="AH148" s="439"/>
      <c r="AI148" s="439"/>
      <c r="AJ148" s="439"/>
      <c r="AK148" s="439"/>
      <c r="AL148" s="439"/>
      <c r="AM148" s="439"/>
      <c r="AN148" s="1226">
        <v>24.395065696950226</v>
      </c>
      <c r="AO148" s="439"/>
      <c r="AP148" s="439"/>
      <c r="AQ148" s="439"/>
      <c r="AR148" s="439"/>
      <c r="AS148" s="439"/>
      <c r="AT148" s="439"/>
      <c r="AU148" s="439"/>
      <c r="AV148" s="439"/>
      <c r="AW148" s="439"/>
      <c r="AX148" s="919" t="s">
        <v>4242</v>
      </c>
      <c r="AY148" s="919"/>
      <c r="AZ148" s="919"/>
      <c r="BA148" s="1079"/>
    </row>
    <row r="149" spans="1:53" ht="45">
      <c r="A149" s="963">
        <v>2</v>
      </c>
      <c r="B149" s="1031" t="s">
        <v>1323</v>
      </c>
      <c r="C149" s="1079"/>
      <c r="D149" s="1079"/>
      <c r="E149" s="1079"/>
      <c r="F149" s="1079"/>
      <c r="G149" s="1079"/>
      <c r="H149" s="1079"/>
      <c r="I149" s="1079"/>
      <c r="J149" s="1079"/>
      <c r="K149" s="1079"/>
      <c r="L149" s="1221" t="s">
        <v>546</v>
      </c>
      <c r="M149" s="1232" t="s">
        <v>1191</v>
      </c>
      <c r="N149" s="1233" t="s">
        <v>369</v>
      </c>
      <c r="O149" s="1235">
        <v>6311.9</v>
      </c>
      <c r="P149" s="1235">
        <v>6603.3</v>
      </c>
      <c r="Q149" s="1235">
        <v>6603.3</v>
      </c>
      <c r="R149" s="1226">
        <v>0</v>
      </c>
      <c r="S149" s="1235">
        <v>6623.7</v>
      </c>
      <c r="T149" s="1235">
        <v>8845.9484400000001</v>
      </c>
      <c r="U149" s="439"/>
      <c r="V149" s="439"/>
      <c r="W149" s="439"/>
      <c r="X149" s="439"/>
      <c r="Y149" s="439"/>
      <c r="Z149" s="439"/>
      <c r="AA149" s="439"/>
      <c r="AB149" s="439"/>
      <c r="AC149" s="439"/>
      <c r="AD149" s="1235">
        <v>8414.4387600000009</v>
      </c>
      <c r="AE149" s="439"/>
      <c r="AF149" s="439"/>
      <c r="AG149" s="439"/>
      <c r="AH149" s="439"/>
      <c r="AI149" s="439"/>
      <c r="AJ149" s="439"/>
      <c r="AK149" s="439"/>
      <c r="AL149" s="439"/>
      <c r="AM149" s="439"/>
      <c r="AN149" s="1226">
        <v>27.035324063589854</v>
      </c>
      <c r="AO149" s="439"/>
      <c r="AP149" s="439"/>
      <c r="AQ149" s="439"/>
      <c r="AR149" s="439"/>
      <c r="AS149" s="439"/>
      <c r="AT149" s="439"/>
      <c r="AU149" s="439"/>
      <c r="AV149" s="439"/>
      <c r="AW149" s="439"/>
      <c r="AX149" s="919" t="s">
        <v>4242</v>
      </c>
      <c r="AY149" s="919"/>
      <c r="AZ149" s="919"/>
      <c r="BA149" s="1079"/>
    </row>
    <row r="150" spans="1:53" ht="11.25">
      <c r="A150" s="963">
        <v>2</v>
      </c>
      <c r="B150" s="1079"/>
      <c r="C150" s="1079"/>
      <c r="D150" s="1079"/>
      <c r="E150" s="1079"/>
      <c r="F150" s="1079"/>
      <c r="G150" s="1079"/>
      <c r="H150" s="1079"/>
      <c r="I150" s="1079"/>
      <c r="J150" s="1079"/>
      <c r="K150" s="1079"/>
      <c r="L150" s="1221" t="s">
        <v>547</v>
      </c>
      <c r="M150" s="1230" t="s">
        <v>548</v>
      </c>
      <c r="N150" s="1123" t="s">
        <v>369</v>
      </c>
      <c r="O150" s="964">
        <v>0</v>
      </c>
      <c r="P150" s="964">
        <v>0</v>
      </c>
      <c r="Q150" s="964">
        <v>0</v>
      </c>
      <c r="R150" s="1226">
        <v>0</v>
      </c>
      <c r="S150" s="964">
        <v>0</v>
      </c>
      <c r="T150" s="964">
        <v>0</v>
      </c>
      <c r="U150" s="439"/>
      <c r="V150" s="439"/>
      <c r="W150" s="439"/>
      <c r="X150" s="439"/>
      <c r="Y150" s="439"/>
      <c r="Z150" s="439"/>
      <c r="AA150" s="439"/>
      <c r="AB150" s="439"/>
      <c r="AC150" s="439"/>
      <c r="AD150" s="964"/>
      <c r="AE150" s="439"/>
      <c r="AF150" s="439"/>
      <c r="AG150" s="439"/>
      <c r="AH150" s="439"/>
      <c r="AI150" s="439"/>
      <c r="AJ150" s="439"/>
      <c r="AK150" s="439"/>
      <c r="AL150" s="439"/>
      <c r="AM150" s="439"/>
      <c r="AN150" s="1226">
        <v>0</v>
      </c>
      <c r="AO150" s="439"/>
      <c r="AP150" s="439"/>
      <c r="AQ150" s="439"/>
      <c r="AR150" s="439"/>
      <c r="AS150" s="439"/>
      <c r="AT150" s="439"/>
      <c r="AU150" s="439"/>
      <c r="AV150" s="439"/>
      <c r="AW150" s="439"/>
      <c r="AX150" s="919"/>
      <c r="AY150" s="919"/>
      <c r="AZ150" s="919"/>
      <c r="BA150" s="1079"/>
    </row>
    <row r="151" spans="1:53" ht="11.25">
      <c r="A151" s="963">
        <v>2</v>
      </c>
      <c r="B151" s="1079"/>
      <c r="C151" s="1079"/>
      <c r="D151" s="1079"/>
      <c r="E151" s="1079"/>
      <c r="F151" s="1079"/>
      <c r="G151" s="1079"/>
      <c r="H151" s="1079"/>
      <c r="I151" s="1079"/>
      <c r="J151" s="1079"/>
      <c r="K151" s="1079"/>
      <c r="L151" s="1221" t="s">
        <v>549</v>
      </c>
      <c r="M151" s="1236" t="s">
        <v>550</v>
      </c>
      <c r="N151" s="1223" t="s">
        <v>369</v>
      </c>
      <c r="O151" s="1226">
        <v>6073.9000000000005</v>
      </c>
      <c r="P151" s="1226">
        <v>4847.1000000000004</v>
      </c>
      <c r="Q151" s="1226">
        <v>4847.1000000000004</v>
      </c>
      <c r="R151" s="1226">
        <v>0</v>
      </c>
      <c r="S151" s="1226">
        <v>6374.95</v>
      </c>
      <c r="T151" s="1226">
        <v>7079.9000000000005</v>
      </c>
      <c r="U151" s="439"/>
      <c r="V151" s="439"/>
      <c r="W151" s="439"/>
      <c r="X151" s="439"/>
      <c r="Y151" s="439"/>
      <c r="Z151" s="439"/>
      <c r="AA151" s="439"/>
      <c r="AB151" s="439"/>
      <c r="AC151" s="439"/>
      <c r="AD151" s="1226">
        <v>7065.3034528000007</v>
      </c>
      <c r="AE151" s="439"/>
      <c r="AF151" s="439"/>
      <c r="AG151" s="439"/>
      <c r="AH151" s="439"/>
      <c r="AI151" s="439"/>
      <c r="AJ151" s="439"/>
      <c r="AK151" s="439"/>
      <c r="AL151" s="439"/>
      <c r="AM151" s="439"/>
      <c r="AN151" s="1226">
        <v>10.829158703989849</v>
      </c>
      <c r="AO151" s="439"/>
      <c r="AP151" s="439"/>
      <c r="AQ151" s="439"/>
      <c r="AR151" s="439"/>
      <c r="AS151" s="439"/>
      <c r="AT151" s="439"/>
      <c r="AU151" s="439"/>
      <c r="AV151" s="439"/>
      <c r="AW151" s="439"/>
      <c r="AX151" s="919" t="s">
        <v>4222</v>
      </c>
      <c r="AY151" s="919"/>
      <c r="AZ151" s="919"/>
      <c r="BA151" s="1079"/>
    </row>
    <row r="152" spans="1:53" ht="11.25">
      <c r="A152" s="963">
        <v>2</v>
      </c>
      <c r="B152" s="1079"/>
      <c r="C152" s="1079"/>
      <c r="D152" s="1079"/>
      <c r="E152" s="1079"/>
      <c r="F152" s="1079"/>
      <c r="G152" s="1079"/>
      <c r="H152" s="1079"/>
      <c r="I152" s="1079"/>
      <c r="J152" s="1079"/>
      <c r="K152" s="1079"/>
      <c r="L152" s="1221" t="s">
        <v>551</v>
      </c>
      <c r="M152" s="1234" t="s">
        <v>552</v>
      </c>
      <c r="N152" s="1223" t="s">
        <v>369</v>
      </c>
      <c r="O152" s="964">
        <v>0</v>
      </c>
      <c r="P152" s="964">
        <v>0</v>
      </c>
      <c r="Q152" s="964">
        <v>0</v>
      </c>
      <c r="R152" s="1226">
        <v>0</v>
      </c>
      <c r="S152" s="964">
        <v>0</v>
      </c>
      <c r="T152" s="964">
        <v>0</v>
      </c>
      <c r="U152" s="439"/>
      <c r="V152" s="439"/>
      <c r="W152" s="439"/>
      <c r="X152" s="439"/>
      <c r="Y152" s="439"/>
      <c r="Z152" s="439"/>
      <c r="AA152" s="439"/>
      <c r="AB152" s="439"/>
      <c r="AC152" s="439"/>
      <c r="AD152" s="964"/>
      <c r="AE152" s="439"/>
      <c r="AF152" s="439"/>
      <c r="AG152" s="439"/>
      <c r="AH152" s="439"/>
      <c r="AI152" s="439"/>
      <c r="AJ152" s="439"/>
      <c r="AK152" s="439"/>
      <c r="AL152" s="439"/>
      <c r="AM152" s="439"/>
      <c r="AN152" s="1226">
        <v>0</v>
      </c>
      <c r="AO152" s="439"/>
      <c r="AP152" s="439"/>
      <c r="AQ152" s="439"/>
      <c r="AR152" s="439"/>
      <c r="AS152" s="439"/>
      <c r="AT152" s="439"/>
      <c r="AU152" s="439"/>
      <c r="AV152" s="439"/>
      <c r="AW152" s="439"/>
      <c r="AX152" s="919"/>
      <c r="AY152" s="919"/>
      <c r="AZ152" s="919"/>
      <c r="BA152" s="1079"/>
    </row>
    <row r="153" spans="1:53" ht="22.5">
      <c r="A153" s="963">
        <v>2</v>
      </c>
      <c r="B153" s="1079"/>
      <c r="C153" s="1079"/>
      <c r="D153" s="1079"/>
      <c r="E153" s="1079"/>
      <c r="F153" s="1079"/>
      <c r="G153" s="1079"/>
      <c r="H153" s="1079"/>
      <c r="I153" s="1079"/>
      <c r="J153" s="1079"/>
      <c r="K153" s="1079"/>
      <c r="L153" s="1221" t="s">
        <v>553</v>
      </c>
      <c r="M153" s="1234" t="s">
        <v>554</v>
      </c>
      <c r="N153" s="1223" t="s">
        <v>369</v>
      </c>
      <c r="O153" s="964"/>
      <c r="P153" s="964"/>
      <c r="Q153" s="964"/>
      <c r="R153" s="1226">
        <v>0</v>
      </c>
      <c r="S153" s="964"/>
      <c r="T153" s="964"/>
      <c r="U153" s="439"/>
      <c r="V153" s="439"/>
      <c r="W153" s="439"/>
      <c r="X153" s="439"/>
      <c r="Y153" s="439"/>
      <c r="Z153" s="439"/>
      <c r="AA153" s="439"/>
      <c r="AB153" s="439"/>
      <c r="AC153" s="439"/>
      <c r="AD153" s="964"/>
      <c r="AE153" s="439"/>
      <c r="AF153" s="439"/>
      <c r="AG153" s="439"/>
      <c r="AH153" s="439"/>
      <c r="AI153" s="439"/>
      <c r="AJ153" s="439"/>
      <c r="AK153" s="439"/>
      <c r="AL153" s="439"/>
      <c r="AM153" s="439"/>
      <c r="AN153" s="1226">
        <v>0</v>
      </c>
      <c r="AO153" s="439"/>
      <c r="AP153" s="439"/>
      <c r="AQ153" s="439"/>
      <c r="AR153" s="439"/>
      <c r="AS153" s="439"/>
      <c r="AT153" s="439"/>
      <c r="AU153" s="439"/>
      <c r="AV153" s="439"/>
      <c r="AW153" s="439"/>
      <c r="AX153" s="919"/>
      <c r="AY153" s="919"/>
      <c r="AZ153" s="919"/>
      <c r="BA153" s="1079"/>
    </row>
    <row r="154" spans="1:53" ht="22.5">
      <c r="A154" s="963">
        <v>2</v>
      </c>
      <c r="B154" s="1079"/>
      <c r="C154" s="1079"/>
      <c r="D154" s="1079"/>
      <c r="E154" s="1079"/>
      <c r="F154" s="1079"/>
      <c r="G154" s="1079"/>
      <c r="H154" s="1079"/>
      <c r="I154" s="1079"/>
      <c r="J154" s="1079"/>
      <c r="K154" s="1079"/>
      <c r="L154" s="1221" t="s">
        <v>555</v>
      </c>
      <c r="M154" s="1234" t="s">
        <v>556</v>
      </c>
      <c r="N154" s="1223" t="s">
        <v>369</v>
      </c>
      <c r="O154" s="964"/>
      <c r="P154" s="964"/>
      <c r="Q154" s="964"/>
      <c r="R154" s="1226">
        <v>0</v>
      </c>
      <c r="S154" s="964"/>
      <c r="T154" s="964"/>
      <c r="U154" s="439"/>
      <c r="V154" s="439"/>
      <c r="W154" s="439"/>
      <c r="X154" s="439"/>
      <c r="Y154" s="439"/>
      <c r="Z154" s="439"/>
      <c r="AA154" s="439"/>
      <c r="AB154" s="439"/>
      <c r="AC154" s="439"/>
      <c r="AD154" s="964"/>
      <c r="AE154" s="439"/>
      <c r="AF154" s="439"/>
      <c r="AG154" s="439"/>
      <c r="AH154" s="439"/>
      <c r="AI154" s="439"/>
      <c r="AJ154" s="439"/>
      <c r="AK154" s="439"/>
      <c r="AL154" s="439"/>
      <c r="AM154" s="439"/>
      <c r="AN154" s="1226">
        <v>0</v>
      </c>
      <c r="AO154" s="439"/>
      <c r="AP154" s="439"/>
      <c r="AQ154" s="439"/>
      <c r="AR154" s="439"/>
      <c r="AS154" s="439"/>
      <c r="AT154" s="439"/>
      <c r="AU154" s="439"/>
      <c r="AV154" s="439"/>
      <c r="AW154" s="439"/>
      <c r="AX154" s="919"/>
      <c r="AY154" s="919"/>
      <c r="AZ154" s="919"/>
      <c r="BA154" s="1079"/>
    </row>
    <row r="155" spans="1:53" ht="78.75">
      <c r="A155" s="963">
        <v>2</v>
      </c>
      <c r="B155" s="1079"/>
      <c r="C155" s="1079"/>
      <c r="D155" s="1079"/>
      <c r="E155" s="1079"/>
      <c r="F155" s="1079"/>
      <c r="G155" s="1079"/>
      <c r="H155" s="1079"/>
      <c r="I155" s="1079"/>
      <c r="J155" s="1079"/>
      <c r="K155" s="1079"/>
      <c r="L155" s="1221" t="s">
        <v>557</v>
      </c>
      <c r="M155" s="1234" t="s">
        <v>558</v>
      </c>
      <c r="N155" s="1223" t="s">
        <v>369</v>
      </c>
      <c r="O155" s="964">
        <v>3445.4</v>
      </c>
      <c r="P155" s="964">
        <v>2466.1999999999998</v>
      </c>
      <c r="Q155" s="964">
        <v>2466.1999999999998</v>
      </c>
      <c r="R155" s="1226">
        <v>0</v>
      </c>
      <c r="S155" s="964">
        <v>3616.5499999999997</v>
      </c>
      <c r="T155" s="964">
        <v>3110.8</v>
      </c>
      <c r="U155" s="439"/>
      <c r="V155" s="439"/>
      <c r="W155" s="439"/>
      <c r="X155" s="439"/>
      <c r="Y155" s="439"/>
      <c r="Z155" s="439"/>
      <c r="AA155" s="439"/>
      <c r="AB155" s="439"/>
      <c r="AC155" s="439"/>
      <c r="AD155" s="964">
        <v>3110.8</v>
      </c>
      <c r="AE155" s="439"/>
      <c r="AF155" s="439"/>
      <c r="AG155" s="439"/>
      <c r="AH155" s="439"/>
      <c r="AI155" s="439"/>
      <c r="AJ155" s="439"/>
      <c r="AK155" s="439"/>
      <c r="AL155" s="439"/>
      <c r="AM155" s="439"/>
      <c r="AN155" s="1226">
        <v>-13.984322074905631</v>
      </c>
      <c r="AO155" s="439"/>
      <c r="AP155" s="439"/>
      <c r="AQ155" s="439"/>
      <c r="AR155" s="439"/>
      <c r="AS155" s="439"/>
      <c r="AT155" s="439"/>
      <c r="AU155" s="439"/>
      <c r="AV155" s="439"/>
      <c r="AW155" s="439"/>
      <c r="AX155" s="919" t="s">
        <v>4212</v>
      </c>
      <c r="AY155" s="919" t="s">
        <v>4217</v>
      </c>
      <c r="AZ155" s="919"/>
      <c r="BA155" s="1079"/>
    </row>
    <row r="156" spans="1:53" ht="45">
      <c r="A156" s="963">
        <v>2</v>
      </c>
      <c r="B156" s="1079"/>
      <c r="C156" s="1079"/>
      <c r="D156" s="1079"/>
      <c r="E156" s="1079"/>
      <c r="F156" s="1079"/>
      <c r="G156" s="1079"/>
      <c r="H156" s="1079"/>
      <c r="I156" s="1079"/>
      <c r="J156" s="1079"/>
      <c r="K156" s="1079"/>
      <c r="L156" s="1221" t="s">
        <v>559</v>
      </c>
      <c r="M156" s="1234" t="s">
        <v>560</v>
      </c>
      <c r="N156" s="1223" t="s">
        <v>369</v>
      </c>
      <c r="O156" s="964">
        <v>266.2</v>
      </c>
      <c r="P156" s="964">
        <v>75.3</v>
      </c>
      <c r="Q156" s="964">
        <v>75.3</v>
      </c>
      <c r="R156" s="1226">
        <v>0</v>
      </c>
      <c r="S156" s="964">
        <v>279.39999999999998</v>
      </c>
      <c r="T156" s="964">
        <v>100</v>
      </c>
      <c r="U156" s="439"/>
      <c r="V156" s="439"/>
      <c r="W156" s="439"/>
      <c r="X156" s="439"/>
      <c r="Y156" s="439"/>
      <c r="Z156" s="439"/>
      <c r="AA156" s="439"/>
      <c r="AB156" s="439"/>
      <c r="AC156" s="439"/>
      <c r="AD156" s="964">
        <v>85.403452800000011</v>
      </c>
      <c r="AE156" s="439"/>
      <c r="AF156" s="439"/>
      <c r="AG156" s="439"/>
      <c r="AH156" s="439"/>
      <c r="AI156" s="439"/>
      <c r="AJ156" s="439"/>
      <c r="AK156" s="439"/>
      <c r="AL156" s="439"/>
      <c r="AM156" s="439"/>
      <c r="AN156" s="1226">
        <v>-69.433266714387969</v>
      </c>
      <c r="AO156" s="439"/>
      <c r="AP156" s="439"/>
      <c r="AQ156" s="439"/>
      <c r="AR156" s="439"/>
      <c r="AS156" s="439"/>
      <c r="AT156" s="439"/>
      <c r="AU156" s="439"/>
      <c r="AV156" s="439"/>
      <c r="AW156" s="439"/>
      <c r="AX156" s="919" t="s">
        <v>4265</v>
      </c>
      <c r="AY156" s="919" t="s">
        <v>4217</v>
      </c>
      <c r="AZ156" s="919"/>
      <c r="BA156" s="1079"/>
    </row>
    <row r="157" spans="1:53" ht="112.5">
      <c r="A157" s="963">
        <v>2</v>
      </c>
      <c r="B157" s="1079"/>
      <c r="C157" s="1079"/>
      <c r="D157" s="1079"/>
      <c r="E157" s="1079"/>
      <c r="F157" s="1079"/>
      <c r="G157" s="1079"/>
      <c r="H157" s="1079"/>
      <c r="I157" s="1079"/>
      <c r="J157" s="1079"/>
      <c r="K157" s="1079"/>
      <c r="L157" s="1221" t="s">
        <v>561</v>
      </c>
      <c r="M157" s="1234" t="s">
        <v>562</v>
      </c>
      <c r="N157" s="1223" t="s">
        <v>369</v>
      </c>
      <c r="O157" s="964">
        <v>1774.5</v>
      </c>
      <c r="P157" s="964">
        <v>2125.1</v>
      </c>
      <c r="Q157" s="964">
        <v>2125.1</v>
      </c>
      <c r="R157" s="1226">
        <v>0</v>
      </c>
      <c r="S157" s="964">
        <v>1862.2</v>
      </c>
      <c r="T157" s="964">
        <v>2618</v>
      </c>
      <c r="U157" s="439"/>
      <c r="V157" s="439"/>
      <c r="W157" s="439"/>
      <c r="X157" s="439"/>
      <c r="Y157" s="439"/>
      <c r="Z157" s="439"/>
      <c r="AA157" s="439"/>
      <c r="AB157" s="439"/>
      <c r="AC157" s="439"/>
      <c r="AD157" s="964">
        <v>2618</v>
      </c>
      <c r="AE157" s="439"/>
      <c r="AF157" s="439"/>
      <c r="AG157" s="439"/>
      <c r="AH157" s="439"/>
      <c r="AI157" s="439"/>
      <c r="AJ157" s="439"/>
      <c r="AK157" s="439"/>
      <c r="AL157" s="439"/>
      <c r="AM157" s="439"/>
      <c r="AN157" s="1226">
        <v>40.586403179035543</v>
      </c>
      <c r="AO157" s="439"/>
      <c r="AP157" s="439"/>
      <c r="AQ157" s="439"/>
      <c r="AR157" s="439"/>
      <c r="AS157" s="439"/>
      <c r="AT157" s="439"/>
      <c r="AU157" s="439"/>
      <c r="AV157" s="439"/>
      <c r="AW157" s="439"/>
      <c r="AX157" s="919" t="s">
        <v>4214</v>
      </c>
      <c r="AY157" s="919" t="s">
        <v>4217</v>
      </c>
      <c r="AZ157" s="919"/>
      <c r="BA157" s="1079"/>
    </row>
    <row r="158" spans="1:53" ht="157.5" customHeight="1">
      <c r="A158" s="963">
        <v>2</v>
      </c>
      <c r="B158" s="1079"/>
      <c r="C158" s="1079"/>
      <c r="D158" s="1079"/>
      <c r="E158" s="1079"/>
      <c r="F158" s="1079"/>
      <c r="G158" s="1079"/>
      <c r="H158" s="1079"/>
      <c r="I158" s="1079"/>
      <c r="J158" s="1079"/>
      <c r="K158" s="1079"/>
      <c r="L158" s="1221" t="s">
        <v>1508</v>
      </c>
      <c r="M158" s="1234" t="s">
        <v>1509</v>
      </c>
      <c r="N158" s="1223" t="s">
        <v>369</v>
      </c>
      <c r="O158" s="964">
        <v>587.79999999999995</v>
      </c>
      <c r="P158" s="964">
        <v>180.5</v>
      </c>
      <c r="Q158" s="964">
        <v>180.5</v>
      </c>
      <c r="R158" s="1226">
        <v>0</v>
      </c>
      <c r="S158" s="964">
        <v>616.79999999999995</v>
      </c>
      <c r="T158" s="964">
        <v>1251.1000000000001</v>
      </c>
      <c r="U158" s="439"/>
      <c r="V158" s="439"/>
      <c r="W158" s="439"/>
      <c r="X158" s="439"/>
      <c r="Y158" s="439"/>
      <c r="Z158" s="439"/>
      <c r="AA158" s="439"/>
      <c r="AB158" s="439"/>
      <c r="AC158" s="439"/>
      <c r="AD158" s="964">
        <v>1251.1000000000001</v>
      </c>
      <c r="AE158" s="439"/>
      <c r="AF158" s="439"/>
      <c r="AG158" s="439"/>
      <c r="AH158" s="439"/>
      <c r="AI158" s="439"/>
      <c r="AJ158" s="439"/>
      <c r="AK158" s="439"/>
      <c r="AL158" s="439"/>
      <c r="AM158" s="439"/>
      <c r="AN158" s="1226">
        <v>102.83722438391703</v>
      </c>
      <c r="AO158" s="439"/>
      <c r="AP158" s="439"/>
      <c r="AQ158" s="439"/>
      <c r="AR158" s="439"/>
      <c r="AS158" s="439"/>
      <c r="AT158" s="439"/>
      <c r="AU158" s="439"/>
      <c r="AV158" s="439"/>
      <c r="AW158" s="439"/>
      <c r="AX158" s="919" t="s">
        <v>4248</v>
      </c>
      <c r="AY158" s="919" t="s">
        <v>4217</v>
      </c>
      <c r="AZ158" s="919"/>
      <c r="BA158" s="1079"/>
    </row>
    <row r="159" spans="1:53" s="113" customFormat="1" ht="11.25">
      <c r="A159" s="1227">
        <v>2</v>
      </c>
      <c r="B159" s="1237"/>
      <c r="C159" s="1237"/>
      <c r="D159" s="1237"/>
      <c r="E159" s="1237"/>
      <c r="F159" s="1237"/>
      <c r="G159" s="1237"/>
      <c r="H159" s="1237"/>
      <c r="I159" s="1237"/>
      <c r="J159" s="1237"/>
      <c r="K159" s="1237"/>
      <c r="L159" s="1238" t="s">
        <v>378</v>
      </c>
      <c r="M159" s="1239" t="s">
        <v>563</v>
      </c>
      <c r="N159" s="1240" t="s">
        <v>369</v>
      </c>
      <c r="O159" s="605">
        <v>8520.6</v>
      </c>
      <c r="P159" s="605">
        <v>11085.103999999999</v>
      </c>
      <c r="Q159" s="605">
        <v>11085.103999999999</v>
      </c>
      <c r="R159" s="1218">
        <v>0</v>
      </c>
      <c r="S159" s="605">
        <v>8941.5</v>
      </c>
      <c r="T159" s="605">
        <v>10449.154899199999</v>
      </c>
      <c r="U159" s="605"/>
      <c r="V159" s="605"/>
      <c r="W159" s="605"/>
      <c r="X159" s="605"/>
      <c r="Y159" s="605"/>
      <c r="Z159" s="605"/>
      <c r="AA159" s="605"/>
      <c r="AB159" s="605"/>
      <c r="AC159" s="605"/>
      <c r="AD159" s="605">
        <v>10449.154899199999</v>
      </c>
      <c r="AE159" s="605"/>
      <c r="AF159" s="605"/>
      <c r="AG159" s="605"/>
      <c r="AH159" s="605"/>
      <c r="AI159" s="605"/>
      <c r="AJ159" s="605"/>
      <c r="AK159" s="605"/>
      <c r="AL159" s="605"/>
      <c r="AM159" s="605"/>
      <c r="AN159" s="1218">
        <v>16.86131968014314</v>
      </c>
      <c r="AO159" s="605"/>
      <c r="AP159" s="605"/>
      <c r="AQ159" s="605"/>
      <c r="AR159" s="605"/>
      <c r="AS159" s="605"/>
      <c r="AT159" s="605"/>
      <c r="AU159" s="605"/>
      <c r="AV159" s="605"/>
      <c r="AW159" s="605"/>
      <c r="AX159" s="1229" t="s">
        <v>4222</v>
      </c>
      <c r="AY159" s="1229"/>
      <c r="AZ159" s="1229"/>
      <c r="BA159" s="1237"/>
    </row>
    <row r="160" spans="1:53" ht="112.5">
      <c r="A160" s="963">
        <v>2</v>
      </c>
      <c r="B160" s="1079"/>
      <c r="C160" s="1079"/>
      <c r="D160" s="1079"/>
      <c r="E160" s="1079"/>
      <c r="F160" s="1079"/>
      <c r="G160" s="1079"/>
      <c r="H160" s="1079"/>
      <c r="I160" s="1079"/>
      <c r="J160" s="1079"/>
      <c r="K160" s="1079"/>
      <c r="L160" s="1221" t="s">
        <v>564</v>
      </c>
      <c r="M160" s="1230" t="s">
        <v>565</v>
      </c>
      <c r="N160" s="1223" t="s">
        <v>369</v>
      </c>
      <c r="O160" s="964">
        <v>1279.4000000000001</v>
      </c>
      <c r="P160" s="964">
        <v>1479.2</v>
      </c>
      <c r="Q160" s="964">
        <v>1479.2</v>
      </c>
      <c r="R160" s="1226">
        <v>0</v>
      </c>
      <c r="S160" s="964">
        <v>1342.6</v>
      </c>
      <c r="T160" s="964">
        <v>1693</v>
      </c>
      <c r="U160" s="439"/>
      <c r="V160" s="439"/>
      <c r="W160" s="439"/>
      <c r="X160" s="439"/>
      <c r="Y160" s="439"/>
      <c r="Z160" s="439"/>
      <c r="AA160" s="439"/>
      <c r="AB160" s="439"/>
      <c r="AC160" s="439"/>
      <c r="AD160" s="964">
        <v>1693</v>
      </c>
      <c r="AE160" s="439"/>
      <c r="AF160" s="439"/>
      <c r="AG160" s="439"/>
      <c r="AH160" s="439"/>
      <c r="AI160" s="439"/>
      <c r="AJ160" s="439"/>
      <c r="AK160" s="439"/>
      <c r="AL160" s="439"/>
      <c r="AM160" s="439"/>
      <c r="AN160" s="1226">
        <v>26.098614628333095</v>
      </c>
      <c r="AO160" s="439"/>
      <c r="AP160" s="439"/>
      <c r="AQ160" s="439"/>
      <c r="AR160" s="439"/>
      <c r="AS160" s="439"/>
      <c r="AT160" s="439"/>
      <c r="AU160" s="439"/>
      <c r="AV160" s="439"/>
      <c r="AW160" s="439"/>
      <c r="AX160" s="919" t="s">
        <v>4215</v>
      </c>
      <c r="AY160" s="919" t="s">
        <v>4220</v>
      </c>
      <c r="AZ160" s="919"/>
      <c r="BA160" s="1079"/>
    </row>
    <row r="161" spans="1:53" ht="194.25" customHeight="1">
      <c r="A161" s="963">
        <v>2</v>
      </c>
      <c r="B161" s="1079"/>
      <c r="C161" s="1079"/>
      <c r="D161" s="1079"/>
      <c r="E161" s="1079"/>
      <c r="F161" s="1079"/>
      <c r="G161" s="1079"/>
      <c r="H161" s="1079"/>
      <c r="I161" s="1079"/>
      <c r="J161" s="1079"/>
      <c r="K161" s="1079"/>
      <c r="L161" s="1221" t="s">
        <v>566</v>
      </c>
      <c r="M161" s="1236" t="s">
        <v>567</v>
      </c>
      <c r="N161" s="1223" t="s">
        <v>369</v>
      </c>
      <c r="O161" s="964">
        <v>3321.8</v>
      </c>
      <c r="P161" s="964">
        <v>6673.8</v>
      </c>
      <c r="Q161" s="964">
        <v>6673.8</v>
      </c>
      <c r="R161" s="1226">
        <v>0</v>
      </c>
      <c r="S161" s="964">
        <v>3485.9</v>
      </c>
      <c r="T161" s="964">
        <v>4536.1000000000004</v>
      </c>
      <c r="U161" s="439"/>
      <c r="V161" s="439"/>
      <c r="W161" s="439"/>
      <c r="X161" s="439"/>
      <c r="Y161" s="439"/>
      <c r="Z161" s="439"/>
      <c r="AA161" s="439"/>
      <c r="AB161" s="439"/>
      <c r="AC161" s="439"/>
      <c r="AD161" s="964">
        <v>4536.1000000000004</v>
      </c>
      <c r="AE161" s="439"/>
      <c r="AF161" s="439"/>
      <c r="AG161" s="439"/>
      <c r="AH161" s="439"/>
      <c r="AI161" s="439"/>
      <c r="AJ161" s="439"/>
      <c r="AK161" s="439"/>
      <c r="AL161" s="439"/>
      <c r="AM161" s="439"/>
      <c r="AN161" s="1226">
        <v>30.127083393097916</v>
      </c>
      <c r="AO161" s="439"/>
      <c r="AP161" s="439"/>
      <c r="AQ161" s="439"/>
      <c r="AR161" s="439"/>
      <c r="AS161" s="439"/>
      <c r="AT161" s="439"/>
      <c r="AU161" s="439"/>
      <c r="AV161" s="439"/>
      <c r="AW161" s="439"/>
      <c r="AX161" s="919" t="s">
        <v>4213</v>
      </c>
      <c r="AY161" s="919" t="s">
        <v>4221</v>
      </c>
      <c r="AZ161" s="919"/>
      <c r="BA161" s="1079"/>
    </row>
    <row r="162" spans="1:53" ht="47.25" customHeight="1">
      <c r="A162" s="963">
        <v>2</v>
      </c>
      <c r="B162" s="1079"/>
      <c r="C162" s="1079"/>
      <c r="D162" s="1079"/>
      <c r="E162" s="1079"/>
      <c r="F162" s="1079"/>
      <c r="G162" s="1079"/>
      <c r="H162" s="1079"/>
      <c r="I162" s="1079"/>
      <c r="J162" s="1079"/>
      <c r="K162" s="1079"/>
      <c r="L162" s="1221" t="s">
        <v>568</v>
      </c>
      <c r="M162" s="1236" t="s">
        <v>569</v>
      </c>
      <c r="N162" s="1223" t="s">
        <v>369</v>
      </c>
      <c r="O162" s="439">
        <v>3919.4</v>
      </c>
      <c r="P162" s="439">
        <v>2932.1039999999998</v>
      </c>
      <c r="Q162" s="439">
        <v>2932.1039999999998</v>
      </c>
      <c r="R162" s="1226">
        <v>0</v>
      </c>
      <c r="S162" s="439">
        <v>4113</v>
      </c>
      <c r="T162" s="439">
        <v>4220.0548991999995</v>
      </c>
      <c r="U162" s="439"/>
      <c r="V162" s="439"/>
      <c r="W162" s="439"/>
      <c r="X162" s="439"/>
      <c r="Y162" s="439"/>
      <c r="Z162" s="439"/>
      <c r="AA162" s="439"/>
      <c r="AB162" s="439"/>
      <c r="AC162" s="439"/>
      <c r="AD162" s="439">
        <v>4220.0548991999995</v>
      </c>
      <c r="AE162" s="439"/>
      <c r="AF162" s="439"/>
      <c r="AG162" s="439"/>
      <c r="AH162" s="439"/>
      <c r="AI162" s="439"/>
      <c r="AJ162" s="439"/>
      <c r="AK162" s="439"/>
      <c r="AL162" s="439"/>
      <c r="AM162" s="439"/>
      <c r="AN162" s="1226">
        <v>2.6028421881837942</v>
      </c>
      <c r="AO162" s="439"/>
      <c r="AP162" s="439"/>
      <c r="AQ162" s="439"/>
      <c r="AR162" s="439"/>
      <c r="AS162" s="439"/>
      <c r="AT162" s="439"/>
      <c r="AU162" s="439"/>
      <c r="AV162" s="439"/>
      <c r="AW162" s="439"/>
      <c r="AX162" s="919" t="s">
        <v>4222</v>
      </c>
      <c r="AY162" s="919"/>
      <c r="AZ162" s="919"/>
      <c r="BA162" s="1079"/>
    </row>
    <row r="163" spans="1:53" ht="74.25" customHeight="1">
      <c r="A163" s="963">
        <v>2</v>
      </c>
      <c r="B163" s="1241" t="s">
        <v>1325</v>
      </c>
      <c r="C163" s="1079"/>
      <c r="D163" s="1079"/>
      <c r="E163" s="1079"/>
      <c r="F163" s="1079"/>
      <c r="G163" s="1079"/>
      <c r="H163" s="1079"/>
      <c r="I163" s="1079"/>
      <c r="J163" s="1079"/>
      <c r="K163" s="1079"/>
      <c r="L163" s="1221" t="s">
        <v>1179</v>
      </c>
      <c r="M163" s="1232" t="s">
        <v>570</v>
      </c>
      <c r="N163" s="1223" t="s">
        <v>369</v>
      </c>
      <c r="O163" s="1235">
        <v>3036</v>
      </c>
      <c r="P163" s="1235">
        <v>2252</v>
      </c>
      <c r="Q163" s="1235">
        <v>2252</v>
      </c>
      <c r="R163" s="1226">
        <v>0</v>
      </c>
      <c r="S163" s="1235">
        <v>3186</v>
      </c>
      <c r="T163" s="1235">
        <v>3241.2095999999997</v>
      </c>
      <c r="U163" s="439"/>
      <c r="V163" s="439"/>
      <c r="W163" s="439"/>
      <c r="X163" s="439"/>
      <c r="Y163" s="439"/>
      <c r="Z163" s="439"/>
      <c r="AA163" s="439"/>
      <c r="AB163" s="439"/>
      <c r="AC163" s="439"/>
      <c r="AD163" s="1235">
        <v>3241.2095999999997</v>
      </c>
      <c r="AE163" s="439"/>
      <c r="AF163" s="439"/>
      <c r="AG163" s="439"/>
      <c r="AH163" s="439"/>
      <c r="AI163" s="439"/>
      <c r="AJ163" s="439"/>
      <c r="AK163" s="439"/>
      <c r="AL163" s="439"/>
      <c r="AM163" s="439"/>
      <c r="AN163" s="1226">
        <v>1.7328813559321934</v>
      </c>
      <c r="AO163" s="439"/>
      <c r="AP163" s="439"/>
      <c r="AQ163" s="439"/>
      <c r="AR163" s="439"/>
      <c r="AS163" s="439"/>
      <c r="AT163" s="439"/>
      <c r="AU163" s="439"/>
      <c r="AV163" s="439"/>
      <c r="AW163" s="439"/>
      <c r="AX163" s="919" t="s">
        <v>4242</v>
      </c>
      <c r="AY163" s="919"/>
      <c r="AZ163" s="919"/>
      <c r="BA163" s="1079"/>
    </row>
    <row r="164" spans="1:53" ht="45">
      <c r="A164" s="963">
        <v>2</v>
      </c>
      <c r="B164" s="1241" t="s">
        <v>1327</v>
      </c>
      <c r="C164" s="1079"/>
      <c r="D164" s="1079"/>
      <c r="E164" s="1079"/>
      <c r="F164" s="1079"/>
      <c r="G164" s="1079"/>
      <c r="H164" s="1079"/>
      <c r="I164" s="1079"/>
      <c r="J164" s="1079"/>
      <c r="K164" s="1079"/>
      <c r="L164" s="1221" t="s">
        <v>1180</v>
      </c>
      <c r="M164" s="1232" t="s">
        <v>571</v>
      </c>
      <c r="N164" s="1223" t="s">
        <v>369</v>
      </c>
      <c r="O164" s="1235">
        <v>883.4</v>
      </c>
      <c r="P164" s="1235">
        <v>680.10399999999993</v>
      </c>
      <c r="Q164" s="1235">
        <v>680.10399999999993</v>
      </c>
      <c r="R164" s="1226">
        <v>0</v>
      </c>
      <c r="S164" s="1235">
        <v>927</v>
      </c>
      <c r="T164" s="1235">
        <v>978.84529919999989</v>
      </c>
      <c r="U164" s="439"/>
      <c r="V164" s="439"/>
      <c r="W164" s="439"/>
      <c r="X164" s="439"/>
      <c r="Y164" s="439"/>
      <c r="Z164" s="439"/>
      <c r="AA164" s="439"/>
      <c r="AB164" s="439"/>
      <c r="AC164" s="439"/>
      <c r="AD164" s="1235">
        <v>978.84529919999989</v>
      </c>
      <c r="AE164" s="439"/>
      <c r="AF164" s="439"/>
      <c r="AG164" s="439"/>
      <c r="AH164" s="439"/>
      <c r="AI164" s="439"/>
      <c r="AJ164" s="439"/>
      <c r="AK164" s="439"/>
      <c r="AL164" s="439"/>
      <c r="AM164" s="439"/>
      <c r="AN164" s="1226">
        <v>5.5928046601941626</v>
      </c>
      <c r="AO164" s="439"/>
      <c r="AP164" s="439"/>
      <c r="AQ164" s="439"/>
      <c r="AR164" s="439"/>
      <c r="AS164" s="439"/>
      <c r="AT164" s="439"/>
      <c r="AU164" s="439"/>
      <c r="AV164" s="439"/>
      <c r="AW164" s="439"/>
      <c r="AX164" s="919" t="s">
        <v>4242</v>
      </c>
      <c r="AY164" s="919"/>
      <c r="AZ164" s="919"/>
      <c r="BA164" s="1079"/>
    </row>
    <row r="165" spans="1:53" s="113" customFormat="1" ht="78.75">
      <c r="A165" s="1227">
        <v>2</v>
      </c>
      <c r="B165" s="1237"/>
      <c r="C165" s="1237"/>
      <c r="D165" s="1237"/>
      <c r="E165" s="1237"/>
      <c r="F165" s="1237"/>
      <c r="G165" s="1237"/>
      <c r="H165" s="1237"/>
      <c r="I165" s="1237"/>
      <c r="J165" s="1237"/>
      <c r="K165" s="1237"/>
      <c r="L165" s="1238" t="s">
        <v>380</v>
      </c>
      <c r="M165" s="1239" t="s">
        <v>572</v>
      </c>
      <c r="N165" s="1240" t="s">
        <v>369</v>
      </c>
      <c r="O165" s="605">
        <v>10030.900000000001</v>
      </c>
      <c r="P165" s="605">
        <v>10356.699999999999</v>
      </c>
      <c r="Q165" s="605">
        <v>10356.699999999999</v>
      </c>
      <c r="R165" s="1218">
        <v>0</v>
      </c>
      <c r="S165" s="605">
        <v>10525.9</v>
      </c>
      <c r="T165" s="605">
        <v>12723.775224000001</v>
      </c>
      <c r="U165" s="605"/>
      <c r="V165" s="605"/>
      <c r="W165" s="605"/>
      <c r="X165" s="605"/>
      <c r="Y165" s="605"/>
      <c r="Z165" s="605"/>
      <c r="AA165" s="605"/>
      <c r="AB165" s="605"/>
      <c r="AC165" s="605"/>
      <c r="AD165" s="605">
        <v>12578.252571199999</v>
      </c>
      <c r="AE165" s="605"/>
      <c r="AF165" s="605"/>
      <c r="AG165" s="605"/>
      <c r="AH165" s="605"/>
      <c r="AI165" s="605"/>
      <c r="AJ165" s="605"/>
      <c r="AK165" s="605"/>
      <c r="AL165" s="605"/>
      <c r="AM165" s="605"/>
      <c r="AN165" s="1218">
        <v>19.498119602124277</v>
      </c>
      <c r="AO165" s="605"/>
      <c r="AP165" s="605"/>
      <c r="AQ165" s="605"/>
      <c r="AR165" s="605"/>
      <c r="AS165" s="605"/>
      <c r="AT165" s="605"/>
      <c r="AU165" s="605"/>
      <c r="AV165" s="605"/>
      <c r="AW165" s="605"/>
      <c r="AX165" s="1229" t="s">
        <v>4224</v>
      </c>
      <c r="AY165" s="1229" t="s">
        <v>4225</v>
      </c>
      <c r="AZ165" s="1229"/>
      <c r="BA165" s="1237"/>
    </row>
    <row r="166" spans="1:53" ht="22.5">
      <c r="A166" s="963">
        <v>2</v>
      </c>
      <c r="B166" s="1079" t="s">
        <v>1339</v>
      </c>
      <c r="C166" s="1079"/>
      <c r="D166" s="1079"/>
      <c r="E166" s="1079"/>
      <c r="F166" s="1079"/>
      <c r="G166" s="1079"/>
      <c r="H166" s="1079"/>
      <c r="I166" s="1079"/>
      <c r="J166" s="1079"/>
      <c r="K166" s="1079"/>
      <c r="L166" s="1221" t="s">
        <v>573</v>
      </c>
      <c r="M166" s="1230" t="s">
        <v>574</v>
      </c>
      <c r="N166" s="1223" t="s">
        <v>369</v>
      </c>
      <c r="O166" s="1235">
        <v>371.1</v>
      </c>
      <c r="P166" s="1235">
        <v>194.3</v>
      </c>
      <c r="Q166" s="1235">
        <v>194.3</v>
      </c>
      <c r="R166" s="1226">
        <v>0</v>
      </c>
      <c r="S166" s="1235">
        <v>389.4</v>
      </c>
      <c r="T166" s="1235">
        <v>308.5</v>
      </c>
      <c r="U166" s="439"/>
      <c r="V166" s="439"/>
      <c r="W166" s="439"/>
      <c r="X166" s="439"/>
      <c r="Y166" s="439"/>
      <c r="Z166" s="439"/>
      <c r="AA166" s="439"/>
      <c r="AB166" s="439"/>
      <c r="AC166" s="439"/>
      <c r="AD166" s="1235">
        <v>199.37865920000002</v>
      </c>
      <c r="AE166" s="439"/>
      <c r="AF166" s="439"/>
      <c r="AG166" s="439"/>
      <c r="AH166" s="439"/>
      <c r="AI166" s="439"/>
      <c r="AJ166" s="439"/>
      <c r="AK166" s="439"/>
      <c r="AL166" s="439"/>
      <c r="AM166" s="439"/>
      <c r="AN166" s="1226">
        <v>-48.798495326142778</v>
      </c>
      <c r="AO166" s="439"/>
      <c r="AP166" s="439"/>
      <c r="AQ166" s="439"/>
      <c r="AR166" s="439"/>
      <c r="AS166" s="439"/>
      <c r="AT166" s="439"/>
      <c r="AU166" s="439"/>
      <c r="AV166" s="439"/>
      <c r="AW166" s="439"/>
      <c r="AX166" s="919"/>
      <c r="AY166" s="919"/>
      <c r="AZ166" s="919"/>
      <c r="BA166" s="1079"/>
    </row>
    <row r="167" spans="1:53" ht="11.25">
      <c r="A167" s="963">
        <v>2</v>
      </c>
      <c r="B167" s="1079" t="s">
        <v>1389</v>
      </c>
      <c r="C167" s="1079"/>
      <c r="D167" s="1079"/>
      <c r="E167" s="1079"/>
      <c r="F167" s="1079"/>
      <c r="G167" s="1079"/>
      <c r="H167" s="1079"/>
      <c r="I167" s="1079"/>
      <c r="J167" s="1079"/>
      <c r="K167" s="1079"/>
      <c r="L167" s="1221" t="s">
        <v>575</v>
      </c>
      <c r="M167" s="1232" t="s">
        <v>576</v>
      </c>
      <c r="N167" s="1223" t="s">
        <v>369</v>
      </c>
      <c r="O167" s="1235">
        <v>133.69999999999999</v>
      </c>
      <c r="P167" s="1235">
        <v>80.2</v>
      </c>
      <c r="Q167" s="1235">
        <v>80.2</v>
      </c>
      <c r="R167" s="1226">
        <v>0</v>
      </c>
      <c r="S167" s="1235">
        <v>140.30000000000001</v>
      </c>
      <c r="T167" s="1235">
        <v>76.599999999999994</v>
      </c>
      <c r="U167" s="439"/>
      <c r="V167" s="439"/>
      <c r="W167" s="439"/>
      <c r="X167" s="439"/>
      <c r="Y167" s="439"/>
      <c r="Z167" s="439"/>
      <c r="AA167" s="439"/>
      <c r="AB167" s="439"/>
      <c r="AC167" s="439"/>
      <c r="AD167" s="1235">
        <v>76.599999999999994</v>
      </c>
      <c r="AE167" s="439"/>
      <c r="AF167" s="439"/>
      <c r="AG167" s="439"/>
      <c r="AH167" s="439"/>
      <c r="AI167" s="439"/>
      <c r="AJ167" s="439"/>
      <c r="AK167" s="439"/>
      <c r="AL167" s="439"/>
      <c r="AM167" s="439"/>
      <c r="AN167" s="1226">
        <v>-45.402708481824675</v>
      </c>
      <c r="AO167" s="439"/>
      <c r="AP167" s="439"/>
      <c r="AQ167" s="439"/>
      <c r="AR167" s="439"/>
      <c r="AS167" s="439"/>
      <c r="AT167" s="439"/>
      <c r="AU167" s="439"/>
      <c r="AV167" s="439"/>
      <c r="AW167" s="439"/>
      <c r="AX167" s="919"/>
      <c r="AY167" s="919"/>
      <c r="AZ167" s="919"/>
      <c r="BA167" s="1079"/>
    </row>
    <row r="168" spans="1:53" ht="11.25">
      <c r="A168" s="963">
        <v>2</v>
      </c>
      <c r="B168" s="1079" t="s">
        <v>1388</v>
      </c>
      <c r="C168" s="1079"/>
      <c r="D168" s="1079"/>
      <c r="E168" s="1079"/>
      <c r="F168" s="1079"/>
      <c r="G168" s="1079"/>
      <c r="H168" s="1079"/>
      <c r="I168" s="1079"/>
      <c r="J168" s="1079"/>
      <c r="K168" s="1079"/>
      <c r="L168" s="1221" t="s">
        <v>577</v>
      </c>
      <c r="M168" s="1232" t="s">
        <v>578</v>
      </c>
      <c r="N168" s="1223" t="s">
        <v>369</v>
      </c>
      <c r="O168" s="1235">
        <v>0</v>
      </c>
      <c r="P168" s="1235">
        <v>0</v>
      </c>
      <c r="Q168" s="1235">
        <v>0</v>
      </c>
      <c r="R168" s="1226">
        <v>0</v>
      </c>
      <c r="S168" s="1235">
        <v>0</v>
      </c>
      <c r="T168" s="1235">
        <v>0</v>
      </c>
      <c r="U168" s="439"/>
      <c r="V168" s="439"/>
      <c r="W168" s="439"/>
      <c r="X168" s="439"/>
      <c r="Y168" s="439"/>
      <c r="Z168" s="439"/>
      <c r="AA168" s="439"/>
      <c r="AB168" s="439"/>
      <c r="AC168" s="439"/>
      <c r="AD168" s="1235">
        <v>0</v>
      </c>
      <c r="AE168" s="439"/>
      <c r="AF168" s="439"/>
      <c r="AG168" s="439"/>
      <c r="AH168" s="439"/>
      <c r="AI168" s="439"/>
      <c r="AJ168" s="439"/>
      <c r="AK168" s="439"/>
      <c r="AL168" s="439"/>
      <c r="AM168" s="439"/>
      <c r="AN168" s="1226">
        <v>0</v>
      </c>
      <c r="AO168" s="439"/>
      <c r="AP168" s="439"/>
      <c r="AQ168" s="439"/>
      <c r="AR168" s="439"/>
      <c r="AS168" s="439"/>
      <c r="AT168" s="439"/>
      <c r="AU168" s="439"/>
      <c r="AV168" s="439"/>
      <c r="AW168" s="439"/>
      <c r="AX168" s="919"/>
      <c r="AY168" s="919"/>
      <c r="AZ168" s="919"/>
      <c r="BA168" s="1079"/>
    </row>
    <row r="169" spans="1:53" ht="11.25">
      <c r="A169" s="963">
        <v>2</v>
      </c>
      <c r="B169" s="1079" t="s">
        <v>1390</v>
      </c>
      <c r="C169" s="1079"/>
      <c r="D169" s="1079"/>
      <c r="E169" s="1079"/>
      <c r="F169" s="1079"/>
      <c r="G169" s="1079"/>
      <c r="H169" s="1079"/>
      <c r="I169" s="1079"/>
      <c r="J169" s="1079"/>
      <c r="K169" s="1079"/>
      <c r="L169" s="1221" t="s">
        <v>579</v>
      </c>
      <c r="M169" s="1232" t="s">
        <v>580</v>
      </c>
      <c r="N169" s="1223" t="s">
        <v>369</v>
      </c>
      <c r="O169" s="1235">
        <v>34.9</v>
      </c>
      <c r="P169" s="1235">
        <v>11.9</v>
      </c>
      <c r="Q169" s="1235">
        <v>11.9</v>
      </c>
      <c r="R169" s="1226">
        <v>0</v>
      </c>
      <c r="S169" s="1235">
        <v>36.6</v>
      </c>
      <c r="T169" s="1235">
        <v>43.5</v>
      </c>
      <c r="U169" s="439"/>
      <c r="V169" s="439"/>
      <c r="W169" s="439"/>
      <c r="X169" s="439"/>
      <c r="Y169" s="439"/>
      <c r="Z169" s="439"/>
      <c r="AA169" s="439"/>
      <c r="AB169" s="439"/>
      <c r="AC169" s="439"/>
      <c r="AD169" s="1235">
        <v>13.496694400000003</v>
      </c>
      <c r="AE169" s="439"/>
      <c r="AF169" s="439"/>
      <c r="AG169" s="439"/>
      <c r="AH169" s="439"/>
      <c r="AI169" s="439"/>
      <c r="AJ169" s="439"/>
      <c r="AK169" s="439"/>
      <c r="AL169" s="439"/>
      <c r="AM169" s="439"/>
      <c r="AN169" s="1226">
        <v>-63.123785792349722</v>
      </c>
      <c r="AO169" s="439"/>
      <c r="AP169" s="439"/>
      <c r="AQ169" s="439"/>
      <c r="AR169" s="439"/>
      <c r="AS169" s="439"/>
      <c r="AT169" s="439"/>
      <c r="AU169" s="439"/>
      <c r="AV169" s="439"/>
      <c r="AW169" s="439"/>
      <c r="AX169" s="919"/>
      <c r="AY169" s="919"/>
      <c r="AZ169" s="919"/>
      <c r="BA169" s="1079"/>
    </row>
    <row r="170" spans="1:53" ht="11.25">
      <c r="A170" s="963">
        <v>2</v>
      </c>
      <c r="B170" s="1079" t="s">
        <v>1391</v>
      </c>
      <c r="C170" s="1079"/>
      <c r="D170" s="1079"/>
      <c r="E170" s="1079"/>
      <c r="F170" s="1079"/>
      <c r="G170" s="1079"/>
      <c r="H170" s="1079"/>
      <c r="I170" s="1079"/>
      <c r="J170" s="1079"/>
      <c r="K170" s="1079"/>
      <c r="L170" s="1221" t="s">
        <v>581</v>
      </c>
      <c r="M170" s="1232" t="s">
        <v>582</v>
      </c>
      <c r="N170" s="1223" t="s">
        <v>369</v>
      </c>
      <c r="O170" s="1235">
        <v>0</v>
      </c>
      <c r="P170" s="1235">
        <v>0</v>
      </c>
      <c r="Q170" s="1235">
        <v>0</v>
      </c>
      <c r="R170" s="1226">
        <v>0</v>
      </c>
      <c r="S170" s="1235">
        <v>0</v>
      </c>
      <c r="T170" s="1235">
        <v>0</v>
      </c>
      <c r="U170" s="439"/>
      <c r="V170" s="439"/>
      <c r="W170" s="439"/>
      <c r="X170" s="439"/>
      <c r="Y170" s="439"/>
      <c r="Z170" s="439"/>
      <c r="AA170" s="439"/>
      <c r="AB170" s="439"/>
      <c r="AC170" s="439"/>
      <c r="AD170" s="1235">
        <v>0</v>
      </c>
      <c r="AE170" s="439"/>
      <c r="AF170" s="439"/>
      <c r="AG170" s="439"/>
      <c r="AH170" s="439"/>
      <c r="AI170" s="439"/>
      <c r="AJ170" s="439"/>
      <c r="AK170" s="439"/>
      <c r="AL170" s="439"/>
      <c r="AM170" s="439"/>
      <c r="AN170" s="1226">
        <v>0</v>
      </c>
      <c r="AO170" s="439"/>
      <c r="AP170" s="439"/>
      <c r="AQ170" s="439"/>
      <c r="AR170" s="439"/>
      <c r="AS170" s="439"/>
      <c r="AT170" s="439"/>
      <c r="AU170" s="439"/>
      <c r="AV170" s="439"/>
      <c r="AW170" s="439"/>
      <c r="AX170" s="919"/>
      <c r="AY170" s="919"/>
      <c r="AZ170" s="919"/>
      <c r="BA170" s="1079"/>
    </row>
    <row r="171" spans="1:53" ht="11.25">
      <c r="A171" s="963">
        <v>2</v>
      </c>
      <c r="B171" s="1079" t="s">
        <v>1392</v>
      </c>
      <c r="C171" s="1079"/>
      <c r="D171" s="1079"/>
      <c r="E171" s="1079"/>
      <c r="F171" s="1079"/>
      <c r="G171" s="1079"/>
      <c r="H171" s="1079"/>
      <c r="I171" s="1079"/>
      <c r="J171" s="1079"/>
      <c r="K171" s="1079"/>
      <c r="L171" s="1221" t="s">
        <v>583</v>
      </c>
      <c r="M171" s="1232" t="s">
        <v>584</v>
      </c>
      <c r="N171" s="1223" t="s">
        <v>369</v>
      </c>
      <c r="O171" s="1235">
        <v>107.7</v>
      </c>
      <c r="P171" s="1235">
        <v>52.4</v>
      </c>
      <c r="Q171" s="1235">
        <v>52.4</v>
      </c>
      <c r="R171" s="1226">
        <v>0</v>
      </c>
      <c r="S171" s="1235">
        <v>113</v>
      </c>
      <c r="T171" s="1235">
        <v>52.8</v>
      </c>
      <c r="U171" s="439"/>
      <c r="V171" s="439"/>
      <c r="W171" s="439"/>
      <c r="X171" s="439"/>
      <c r="Y171" s="439"/>
      <c r="Z171" s="439"/>
      <c r="AA171" s="439"/>
      <c r="AB171" s="439"/>
      <c r="AC171" s="439"/>
      <c r="AD171" s="1235">
        <v>52.8</v>
      </c>
      <c r="AE171" s="439"/>
      <c r="AF171" s="439"/>
      <c r="AG171" s="439"/>
      <c r="AH171" s="439"/>
      <c r="AI171" s="439"/>
      <c r="AJ171" s="439"/>
      <c r="AK171" s="439"/>
      <c r="AL171" s="439"/>
      <c r="AM171" s="439"/>
      <c r="AN171" s="1226">
        <v>-53.274336283185839</v>
      </c>
      <c r="AO171" s="439"/>
      <c r="AP171" s="439"/>
      <c r="AQ171" s="439"/>
      <c r="AR171" s="439"/>
      <c r="AS171" s="439"/>
      <c r="AT171" s="439"/>
      <c r="AU171" s="439"/>
      <c r="AV171" s="439"/>
      <c r="AW171" s="439"/>
      <c r="AX171" s="919"/>
      <c r="AY171" s="919"/>
      <c r="AZ171" s="919"/>
      <c r="BA171" s="1079"/>
    </row>
    <row r="172" spans="1:53" ht="11.25">
      <c r="A172" s="963">
        <v>2</v>
      </c>
      <c r="B172" s="1079" t="s">
        <v>1393</v>
      </c>
      <c r="C172" s="1079"/>
      <c r="D172" s="1079"/>
      <c r="E172" s="1079"/>
      <c r="F172" s="1079"/>
      <c r="G172" s="1079"/>
      <c r="H172" s="1079"/>
      <c r="I172" s="1079"/>
      <c r="J172" s="1079"/>
      <c r="K172" s="1079"/>
      <c r="L172" s="1221" t="s">
        <v>585</v>
      </c>
      <c r="M172" s="1232" t="s">
        <v>586</v>
      </c>
      <c r="N172" s="1223" t="s">
        <v>369</v>
      </c>
      <c r="O172" s="1235">
        <v>94.8</v>
      </c>
      <c r="P172" s="1235">
        <v>49.8</v>
      </c>
      <c r="Q172" s="1235">
        <v>49.8</v>
      </c>
      <c r="R172" s="1226">
        <v>0</v>
      </c>
      <c r="S172" s="1235">
        <v>99.5</v>
      </c>
      <c r="T172" s="1235">
        <v>135.6</v>
      </c>
      <c r="U172" s="439"/>
      <c r="V172" s="439"/>
      <c r="W172" s="439"/>
      <c r="X172" s="439"/>
      <c r="Y172" s="439"/>
      <c r="Z172" s="439"/>
      <c r="AA172" s="439"/>
      <c r="AB172" s="439"/>
      <c r="AC172" s="439"/>
      <c r="AD172" s="1235">
        <v>56.481964800000007</v>
      </c>
      <c r="AE172" s="439"/>
      <c r="AF172" s="439"/>
      <c r="AG172" s="439"/>
      <c r="AH172" s="439"/>
      <c r="AI172" s="439"/>
      <c r="AJ172" s="439"/>
      <c r="AK172" s="439"/>
      <c r="AL172" s="439"/>
      <c r="AM172" s="439"/>
      <c r="AN172" s="1226">
        <v>-43.234206231155767</v>
      </c>
      <c r="AO172" s="439"/>
      <c r="AP172" s="439"/>
      <c r="AQ172" s="439"/>
      <c r="AR172" s="439"/>
      <c r="AS172" s="439"/>
      <c r="AT172" s="439"/>
      <c r="AU172" s="439"/>
      <c r="AV172" s="439"/>
      <c r="AW172" s="439"/>
      <c r="AX172" s="919"/>
      <c r="AY172" s="919"/>
      <c r="AZ172" s="919"/>
      <c r="BA172" s="1079"/>
    </row>
    <row r="173" spans="1:53" ht="11.25">
      <c r="A173" s="963">
        <v>2</v>
      </c>
      <c r="B173" s="1079" t="s">
        <v>1501</v>
      </c>
      <c r="C173" s="1079"/>
      <c r="D173" s="1079"/>
      <c r="E173" s="1079"/>
      <c r="F173" s="1079"/>
      <c r="G173" s="1079"/>
      <c r="H173" s="1079"/>
      <c r="I173" s="1079"/>
      <c r="J173" s="1079"/>
      <c r="K173" s="1079"/>
      <c r="L173" s="1221" t="s">
        <v>1507</v>
      </c>
      <c r="M173" s="1232" t="s">
        <v>1503</v>
      </c>
      <c r="N173" s="1223" t="s">
        <v>369</v>
      </c>
      <c r="O173" s="1235">
        <v>0</v>
      </c>
      <c r="P173" s="1235">
        <v>0</v>
      </c>
      <c r="Q173" s="1235">
        <v>0</v>
      </c>
      <c r="R173" s="1226">
        <v>0</v>
      </c>
      <c r="S173" s="1235">
        <v>0</v>
      </c>
      <c r="T173" s="1235">
        <v>0</v>
      </c>
      <c r="U173" s="439"/>
      <c r="V173" s="439"/>
      <c r="W173" s="439"/>
      <c r="X173" s="439"/>
      <c r="Y173" s="439"/>
      <c r="Z173" s="439"/>
      <c r="AA173" s="439"/>
      <c r="AB173" s="439"/>
      <c r="AC173" s="439"/>
      <c r="AD173" s="1235">
        <v>0</v>
      </c>
      <c r="AE173" s="439"/>
      <c r="AF173" s="439"/>
      <c r="AG173" s="439"/>
      <c r="AH173" s="439"/>
      <c r="AI173" s="439"/>
      <c r="AJ173" s="439"/>
      <c r="AK173" s="439"/>
      <c r="AL173" s="439"/>
      <c r="AM173" s="439"/>
      <c r="AN173" s="1226">
        <v>0</v>
      </c>
      <c r="AO173" s="439"/>
      <c r="AP173" s="439"/>
      <c r="AQ173" s="439"/>
      <c r="AR173" s="439"/>
      <c r="AS173" s="439"/>
      <c r="AT173" s="439"/>
      <c r="AU173" s="439"/>
      <c r="AV173" s="439"/>
      <c r="AW173" s="439"/>
      <c r="AX173" s="919"/>
      <c r="AY173" s="919"/>
      <c r="AZ173" s="919"/>
      <c r="BA173" s="1079"/>
    </row>
    <row r="174" spans="1:53" ht="22.5">
      <c r="A174" s="963">
        <v>2</v>
      </c>
      <c r="B174" s="1079"/>
      <c r="C174" s="1079"/>
      <c r="D174" s="1079"/>
      <c r="E174" s="1079"/>
      <c r="F174" s="1079"/>
      <c r="G174" s="1079"/>
      <c r="H174" s="1079"/>
      <c r="I174" s="1079"/>
      <c r="J174" s="1079"/>
      <c r="K174" s="1079"/>
      <c r="L174" s="1221" t="s">
        <v>587</v>
      </c>
      <c r="M174" s="1230" t="s">
        <v>588</v>
      </c>
      <c r="N174" s="1223" t="s">
        <v>369</v>
      </c>
      <c r="O174" s="439">
        <v>7289.6</v>
      </c>
      <c r="P174" s="439">
        <v>7805.2999999999993</v>
      </c>
      <c r="Q174" s="439">
        <v>7805.2999999999993</v>
      </c>
      <c r="R174" s="1226">
        <v>0</v>
      </c>
      <c r="S174" s="439">
        <v>7649.2000000000007</v>
      </c>
      <c r="T174" s="439">
        <v>9907.9752239999998</v>
      </c>
      <c r="U174" s="439"/>
      <c r="V174" s="439"/>
      <c r="W174" s="439"/>
      <c r="X174" s="439"/>
      <c r="Y174" s="439"/>
      <c r="Z174" s="439"/>
      <c r="AA174" s="439"/>
      <c r="AB174" s="439"/>
      <c r="AC174" s="439"/>
      <c r="AD174" s="439">
        <v>9907.9752239999998</v>
      </c>
      <c r="AE174" s="439"/>
      <c r="AF174" s="439"/>
      <c r="AG174" s="439"/>
      <c r="AH174" s="439"/>
      <c r="AI174" s="439"/>
      <c r="AJ174" s="439"/>
      <c r="AK174" s="439"/>
      <c r="AL174" s="439"/>
      <c r="AM174" s="439"/>
      <c r="AN174" s="1226">
        <v>29.529561575066658</v>
      </c>
      <c r="AO174" s="439"/>
      <c r="AP174" s="439"/>
      <c r="AQ174" s="439"/>
      <c r="AR174" s="439"/>
      <c r="AS174" s="439"/>
      <c r="AT174" s="439"/>
      <c r="AU174" s="439"/>
      <c r="AV174" s="439"/>
      <c r="AW174" s="439"/>
      <c r="AX174" s="919"/>
      <c r="AY174" s="919"/>
      <c r="AZ174" s="919"/>
      <c r="BA174" s="1079"/>
    </row>
    <row r="175" spans="1:53" ht="11.25">
      <c r="A175" s="963">
        <v>2</v>
      </c>
      <c r="B175" s="1079" t="s">
        <v>1329</v>
      </c>
      <c r="C175" s="1079"/>
      <c r="D175" s="1079"/>
      <c r="E175" s="1079"/>
      <c r="F175" s="1079"/>
      <c r="G175" s="1079"/>
      <c r="H175" s="1079"/>
      <c r="I175" s="1079"/>
      <c r="J175" s="1079"/>
      <c r="K175" s="1079"/>
      <c r="L175" s="1221" t="s">
        <v>589</v>
      </c>
      <c r="M175" s="1232" t="s">
        <v>590</v>
      </c>
      <c r="N175" s="1223" t="s">
        <v>369</v>
      </c>
      <c r="O175" s="1235">
        <v>5649.7</v>
      </c>
      <c r="P175" s="1235">
        <v>6069.9</v>
      </c>
      <c r="Q175" s="1235">
        <v>6069.9</v>
      </c>
      <c r="R175" s="1226">
        <v>0</v>
      </c>
      <c r="S175" s="1235">
        <v>5928.8</v>
      </c>
      <c r="T175" s="1235">
        <v>7609.8119999999999</v>
      </c>
      <c r="U175" s="439"/>
      <c r="V175" s="439"/>
      <c r="W175" s="439"/>
      <c r="X175" s="439"/>
      <c r="Y175" s="439"/>
      <c r="Z175" s="439"/>
      <c r="AA175" s="439"/>
      <c r="AB175" s="439"/>
      <c r="AC175" s="439"/>
      <c r="AD175" s="1235">
        <v>7609.8119999999999</v>
      </c>
      <c r="AE175" s="439"/>
      <c r="AF175" s="439"/>
      <c r="AG175" s="439"/>
      <c r="AH175" s="439"/>
      <c r="AI175" s="439"/>
      <c r="AJ175" s="439"/>
      <c r="AK175" s="439"/>
      <c r="AL175" s="439"/>
      <c r="AM175" s="439"/>
      <c r="AN175" s="1226">
        <v>28.353326136823636</v>
      </c>
      <c r="AO175" s="439"/>
      <c r="AP175" s="439"/>
      <c r="AQ175" s="439"/>
      <c r="AR175" s="439"/>
      <c r="AS175" s="439"/>
      <c r="AT175" s="439"/>
      <c r="AU175" s="439"/>
      <c r="AV175" s="439"/>
      <c r="AW175" s="439"/>
      <c r="AX175" s="919"/>
      <c r="AY175" s="919"/>
      <c r="AZ175" s="919"/>
      <c r="BA175" s="1079"/>
    </row>
    <row r="176" spans="1:53" ht="22.5">
      <c r="A176" s="963">
        <v>2</v>
      </c>
      <c r="B176" s="1079" t="s">
        <v>1332</v>
      </c>
      <c r="C176" s="1079"/>
      <c r="D176" s="1079"/>
      <c r="E176" s="1079"/>
      <c r="F176" s="1079"/>
      <c r="G176" s="1079"/>
      <c r="H176" s="1079"/>
      <c r="I176" s="1079"/>
      <c r="J176" s="1079"/>
      <c r="K176" s="1079"/>
      <c r="L176" s="1221" t="s">
        <v>591</v>
      </c>
      <c r="M176" s="1232" t="s">
        <v>592</v>
      </c>
      <c r="N176" s="1223" t="s">
        <v>369</v>
      </c>
      <c r="O176" s="1235">
        <v>1639.9</v>
      </c>
      <c r="P176" s="1235">
        <v>1735.4</v>
      </c>
      <c r="Q176" s="1235">
        <v>1735.4</v>
      </c>
      <c r="R176" s="1226">
        <v>0</v>
      </c>
      <c r="S176" s="1235">
        <v>1720.4</v>
      </c>
      <c r="T176" s="1235">
        <v>2298.1632239999999</v>
      </c>
      <c r="U176" s="439"/>
      <c r="V176" s="439"/>
      <c r="W176" s="439"/>
      <c r="X176" s="439"/>
      <c r="Y176" s="439"/>
      <c r="Z176" s="439"/>
      <c r="AA176" s="439"/>
      <c r="AB176" s="439"/>
      <c r="AC176" s="439"/>
      <c r="AD176" s="1235">
        <v>2298.1632239999999</v>
      </c>
      <c r="AE176" s="439"/>
      <c r="AF176" s="439"/>
      <c r="AG176" s="439"/>
      <c r="AH176" s="439"/>
      <c r="AI176" s="439"/>
      <c r="AJ176" s="439"/>
      <c r="AK176" s="439"/>
      <c r="AL176" s="439"/>
      <c r="AM176" s="439"/>
      <c r="AN176" s="1226">
        <v>33.58307509881422</v>
      </c>
      <c r="AO176" s="439"/>
      <c r="AP176" s="439"/>
      <c r="AQ176" s="439"/>
      <c r="AR176" s="439"/>
      <c r="AS176" s="439"/>
      <c r="AT176" s="439"/>
      <c r="AU176" s="439"/>
      <c r="AV176" s="439"/>
      <c r="AW176" s="439"/>
      <c r="AX176" s="919"/>
      <c r="AY176" s="919"/>
      <c r="AZ176" s="919"/>
      <c r="BA176" s="1079"/>
    </row>
    <row r="177" spans="1:53" ht="33.75">
      <c r="A177" s="963">
        <v>2</v>
      </c>
      <c r="B177" s="1241" t="s">
        <v>1342</v>
      </c>
      <c r="C177" s="1079"/>
      <c r="D177" s="1079"/>
      <c r="E177" s="1079"/>
      <c r="F177" s="1079"/>
      <c r="G177" s="1079"/>
      <c r="H177" s="1079"/>
      <c r="I177" s="1079"/>
      <c r="J177" s="1079"/>
      <c r="K177" s="1079"/>
      <c r="L177" s="1221" t="s">
        <v>593</v>
      </c>
      <c r="M177" s="1230" t="s">
        <v>594</v>
      </c>
      <c r="N177" s="1223" t="s">
        <v>369</v>
      </c>
      <c r="O177" s="1235">
        <v>0</v>
      </c>
      <c r="P177" s="1235">
        <v>0</v>
      </c>
      <c r="Q177" s="1235">
        <v>0</v>
      </c>
      <c r="R177" s="1226">
        <v>0</v>
      </c>
      <c r="S177" s="1235">
        <v>0</v>
      </c>
      <c r="T177" s="1235">
        <v>0</v>
      </c>
      <c r="U177" s="439"/>
      <c r="V177" s="439"/>
      <c r="W177" s="439"/>
      <c r="X177" s="439"/>
      <c r="Y177" s="439"/>
      <c r="Z177" s="439"/>
      <c r="AA177" s="439"/>
      <c r="AB177" s="439"/>
      <c r="AC177" s="439"/>
      <c r="AD177" s="1235">
        <v>0</v>
      </c>
      <c r="AE177" s="439"/>
      <c r="AF177" s="439"/>
      <c r="AG177" s="439"/>
      <c r="AH177" s="439"/>
      <c r="AI177" s="439"/>
      <c r="AJ177" s="439"/>
      <c r="AK177" s="439"/>
      <c r="AL177" s="439"/>
      <c r="AM177" s="439"/>
      <c r="AN177" s="1226">
        <v>0</v>
      </c>
      <c r="AO177" s="439"/>
      <c r="AP177" s="439"/>
      <c r="AQ177" s="439"/>
      <c r="AR177" s="439"/>
      <c r="AS177" s="439"/>
      <c r="AT177" s="439"/>
      <c r="AU177" s="439"/>
      <c r="AV177" s="439"/>
      <c r="AW177" s="439"/>
      <c r="AX177" s="919"/>
      <c r="AY177" s="919"/>
      <c r="AZ177" s="919"/>
      <c r="BA177" s="1079"/>
    </row>
    <row r="178" spans="1:53" ht="15">
      <c r="A178" s="963">
        <v>2</v>
      </c>
      <c r="B178" s="1241" t="s">
        <v>1344</v>
      </c>
      <c r="C178" s="1079"/>
      <c r="D178" s="1079"/>
      <c r="E178" s="1079"/>
      <c r="F178" s="1079"/>
      <c r="G178" s="1079"/>
      <c r="H178" s="1079"/>
      <c r="I178" s="1079"/>
      <c r="J178" s="1079"/>
      <c r="K178" s="1079"/>
      <c r="L178" s="1221" t="s">
        <v>595</v>
      </c>
      <c r="M178" s="1230" t="s">
        <v>596</v>
      </c>
      <c r="N178" s="1223" t="s">
        <v>369</v>
      </c>
      <c r="O178" s="1235">
        <v>126.6</v>
      </c>
      <c r="P178" s="1235">
        <v>38</v>
      </c>
      <c r="Q178" s="1235">
        <v>38</v>
      </c>
      <c r="R178" s="1226">
        <v>0</v>
      </c>
      <c r="S178" s="1235">
        <v>132.9</v>
      </c>
      <c r="T178" s="1235">
        <v>79.5</v>
      </c>
      <c r="U178" s="439"/>
      <c r="V178" s="439"/>
      <c r="W178" s="439"/>
      <c r="X178" s="439"/>
      <c r="Y178" s="439"/>
      <c r="Z178" s="439"/>
      <c r="AA178" s="439"/>
      <c r="AB178" s="439"/>
      <c r="AC178" s="439"/>
      <c r="AD178" s="1235">
        <v>43.098688000000003</v>
      </c>
      <c r="AE178" s="439"/>
      <c r="AF178" s="439"/>
      <c r="AG178" s="439"/>
      <c r="AH178" s="439"/>
      <c r="AI178" s="439"/>
      <c r="AJ178" s="439"/>
      <c r="AK178" s="439"/>
      <c r="AL178" s="439"/>
      <c r="AM178" s="439"/>
      <c r="AN178" s="1226">
        <v>-67.570588412340101</v>
      </c>
      <c r="AO178" s="439"/>
      <c r="AP178" s="439"/>
      <c r="AQ178" s="439"/>
      <c r="AR178" s="439"/>
      <c r="AS178" s="439"/>
      <c r="AT178" s="439"/>
      <c r="AU178" s="439"/>
      <c r="AV178" s="439"/>
      <c r="AW178" s="439"/>
      <c r="AX178" s="919"/>
      <c r="AY178" s="919"/>
      <c r="AZ178" s="919"/>
      <c r="BA178" s="1079"/>
    </row>
    <row r="179" spans="1:53" ht="15">
      <c r="A179" s="963">
        <v>2</v>
      </c>
      <c r="B179" s="1241" t="s">
        <v>1346</v>
      </c>
      <c r="C179" s="1079"/>
      <c r="D179" s="1079"/>
      <c r="E179" s="1079"/>
      <c r="F179" s="1079"/>
      <c r="G179" s="1079"/>
      <c r="H179" s="1079"/>
      <c r="I179" s="1079"/>
      <c r="J179" s="1079"/>
      <c r="K179" s="1079"/>
      <c r="L179" s="1221" t="s">
        <v>597</v>
      </c>
      <c r="M179" s="1230" t="s">
        <v>598</v>
      </c>
      <c r="N179" s="1223" t="s">
        <v>369</v>
      </c>
      <c r="O179" s="1235">
        <v>8.8000000000000007</v>
      </c>
      <c r="P179" s="1235">
        <v>13.4</v>
      </c>
      <c r="Q179" s="1235">
        <v>13.4</v>
      </c>
      <c r="R179" s="1226">
        <v>0</v>
      </c>
      <c r="S179" s="1235">
        <v>9.1999999999999993</v>
      </c>
      <c r="T179" s="1235">
        <v>8.1</v>
      </c>
      <c r="U179" s="439"/>
      <c r="V179" s="439"/>
      <c r="W179" s="439"/>
      <c r="X179" s="439"/>
      <c r="Y179" s="439"/>
      <c r="Z179" s="439"/>
      <c r="AA179" s="439"/>
      <c r="AB179" s="439"/>
      <c r="AC179" s="439"/>
      <c r="AD179" s="1235">
        <v>8.1</v>
      </c>
      <c r="AE179" s="439"/>
      <c r="AF179" s="439"/>
      <c r="AG179" s="439"/>
      <c r="AH179" s="439"/>
      <c r="AI179" s="439"/>
      <c r="AJ179" s="439"/>
      <c r="AK179" s="439"/>
      <c r="AL179" s="439"/>
      <c r="AM179" s="439"/>
      <c r="AN179" s="1226">
        <v>-11.956521739130432</v>
      </c>
      <c r="AO179" s="439"/>
      <c r="AP179" s="439"/>
      <c r="AQ179" s="439"/>
      <c r="AR179" s="439"/>
      <c r="AS179" s="439"/>
      <c r="AT179" s="439"/>
      <c r="AU179" s="439"/>
      <c r="AV179" s="439"/>
      <c r="AW179" s="439"/>
      <c r="AX179" s="919"/>
      <c r="AY179" s="919"/>
      <c r="AZ179" s="919"/>
      <c r="BA179" s="1079"/>
    </row>
    <row r="180" spans="1:53" ht="15">
      <c r="A180" s="963">
        <v>2</v>
      </c>
      <c r="B180" s="1241" t="s">
        <v>1348</v>
      </c>
      <c r="C180" s="1079"/>
      <c r="D180" s="1079"/>
      <c r="E180" s="1079"/>
      <c r="F180" s="1079"/>
      <c r="G180" s="1079"/>
      <c r="H180" s="1079"/>
      <c r="I180" s="1079"/>
      <c r="J180" s="1079"/>
      <c r="K180" s="1079"/>
      <c r="L180" s="1221" t="s">
        <v>599</v>
      </c>
      <c r="M180" s="1230" t="s">
        <v>600</v>
      </c>
      <c r="N180" s="1223" t="s">
        <v>369</v>
      </c>
      <c r="O180" s="1235">
        <v>0</v>
      </c>
      <c r="P180" s="1235">
        <v>0</v>
      </c>
      <c r="Q180" s="1235">
        <v>0</v>
      </c>
      <c r="R180" s="1226">
        <v>0</v>
      </c>
      <c r="S180" s="1235">
        <v>0</v>
      </c>
      <c r="T180" s="1235">
        <v>0</v>
      </c>
      <c r="U180" s="439"/>
      <c r="V180" s="439"/>
      <c r="W180" s="439"/>
      <c r="X180" s="439"/>
      <c r="Y180" s="439"/>
      <c r="Z180" s="439"/>
      <c r="AA180" s="439"/>
      <c r="AB180" s="439"/>
      <c r="AC180" s="439"/>
      <c r="AD180" s="1235">
        <v>0</v>
      </c>
      <c r="AE180" s="439"/>
      <c r="AF180" s="439"/>
      <c r="AG180" s="439"/>
      <c r="AH180" s="439"/>
      <c r="AI180" s="439"/>
      <c r="AJ180" s="439"/>
      <c r="AK180" s="439"/>
      <c r="AL180" s="439"/>
      <c r="AM180" s="439"/>
      <c r="AN180" s="1226">
        <v>0</v>
      </c>
      <c r="AO180" s="439"/>
      <c r="AP180" s="439"/>
      <c r="AQ180" s="439"/>
      <c r="AR180" s="439"/>
      <c r="AS180" s="439"/>
      <c r="AT180" s="439"/>
      <c r="AU180" s="439"/>
      <c r="AV180" s="439"/>
      <c r="AW180" s="439"/>
      <c r="AX180" s="919"/>
      <c r="AY180" s="919"/>
      <c r="AZ180" s="919"/>
      <c r="BA180" s="1079"/>
    </row>
    <row r="181" spans="1:53" ht="15">
      <c r="A181" s="963">
        <v>2</v>
      </c>
      <c r="B181" s="1241" t="s">
        <v>1350</v>
      </c>
      <c r="C181" s="1079"/>
      <c r="D181" s="1079"/>
      <c r="E181" s="1079"/>
      <c r="F181" s="1079"/>
      <c r="G181" s="1079"/>
      <c r="H181" s="1079"/>
      <c r="I181" s="1079"/>
      <c r="J181" s="1079"/>
      <c r="K181" s="1079"/>
      <c r="L181" s="1221" t="s">
        <v>601</v>
      </c>
      <c r="M181" s="1230" t="s">
        <v>602</v>
      </c>
      <c r="N181" s="1223" t="s">
        <v>369</v>
      </c>
      <c r="O181" s="1235">
        <v>2234.8000000000002</v>
      </c>
      <c r="P181" s="1235">
        <v>2305.6999999999998</v>
      </c>
      <c r="Q181" s="1235">
        <v>2305.6999999999998</v>
      </c>
      <c r="R181" s="1226">
        <v>0</v>
      </c>
      <c r="S181" s="1235">
        <v>2345.1999999999998</v>
      </c>
      <c r="T181" s="1235">
        <v>2419.6999999999998</v>
      </c>
      <c r="U181" s="439"/>
      <c r="V181" s="439"/>
      <c r="W181" s="439"/>
      <c r="X181" s="439"/>
      <c r="Y181" s="439"/>
      <c r="Z181" s="439"/>
      <c r="AA181" s="439"/>
      <c r="AB181" s="439"/>
      <c r="AC181" s="439"/>
      <c r="AD181" s="1235">
        <v>2419.6999999999998</v>
      </c>
      <c r="AE181" s="439"/>
      <c r="AF181" s="439"/>
      <c r="AG181" s="439"/>
      <c r="AH181" s="439"/>
      <c r="AI181" s="439"/>
      <c r="AJ181" s="439"/>
      <c r="AK181" s="439"/>
      <c r="AL181" s="439"/>
      <c r="AM181" s="439"/>
      <c r="AN181" s="1226">
        <v>3.1767013474330552</v>
      </c>
      <c r="AO181" s="439"/>
      <c r="AP181" s="439"/>
      <c r="AQ181" s="439"/>
      <c r="AR181" s="439"/>
      <c r="AS181" s="439"/>
      <c r="AT181" s="439"/>
      <c r="AU181" s="439"/>
      <c r="AV181" s="439"/>
      <c r="AW181" s="439"/>
      <c r="AX181" s="919"/>
      <c r="AY181" s="919"/>
      <c r="AZ181" s="919"/>
      <c r="BA181" s="1079"/>
    </row>
    <row r="182" spans="1:53" ht="15">
      <c r="A182" s="963">
        <v>2</v>
      </c>
      <c r="B182" s="1241" t="s">
        <v>1352</v>
      </c>
      <c r="C182" s="1079"/>
      <c r="D182" s="1079"/>
      <c r="E182" s="1079"/>
      <c r="F182" s="1079"/>
      <c r="G182" s="1079"/>
      <c r="H182" s="1079"/>
      <c r="I182" s="1079"/>
      <c r="J182" s="1079"/>
      <c r="K182" s="1079"/>
      <c r="L182" s="1221" t="s">
        <v>1410</v>
      </c>
      <c r="M182" s="1234" t="s">
        <v>603</v>
      </c>
      <c r="N182" s="1223" t="s">
        <v>369</v>
      </c>
      <c r="O182" s="1235">
        <v>0</v>
      </c>
      <c r="P182" s="1235">
        <v>0</v>
      </c>
      <c r="Q182" s="1235">
        <v>0</v>
      </c>
      <c r="R182" s="1226">
        <v>0</v>
      </c>
      <c r="S182" s="1235">
        <v>0</v>
      </c>
      <c r="T182" s="1235">
        <v>0</v>
      </c>
      <c r="U182" s="439"/>
      <c r="V182" s="439"/>
      <c r="W182" s="439"/>
      <c r="X182" s="439"/>
      <c r="Y182" s="439"/>
      <c r="Z182" s="439"/>
      <c r="AA182" s="439"/>
      <c r="AB182" s="439"/>
      <c r="AC182" s="439"/>
      <c r="AD182" s="1235">
        <v>0</v>
      </c>
      <c r="AE182" s="439"/>
      <c r="AF182" s="439"/>
      <c r="AG182" s="439"/>
      <c r="AH182" s="439"/>
      <c r="AI182" s="439"/>
      <c r="AJ182" s="439"/>
      <c r="AK182" s="439"/>
      <c r="AL182" s="439"/>
      <c r="AM182" s="439"/>
      <c r="AN182" s="1226">
        <v>0</v>
      </c>
      <c r="AO182" s="439"/>
      <c r="AP182" s="439"/>
      <c r="AQ182" s="439"/>
      <c r="AR182" s="439"/>
      <c r="AS182" s="439"/>
      <c r="AT182" s="439"/>
      <c r="AU182" s="439"/>
      <c r="AV182" s="439"/>
      <c r="AW182" s="439"/>
      <c r="AX182" s="919"/>
      <c r="AY182" s="919"/>
      <c r="AZ182" s="919"/>
      <c r="BA182" s="1079"/>
    </row>
    <row r="183" spans="1:53" ht="15">
      <c r="A183" s="963">
        <v>2</v>
      </c>
      <c r="B183" s="1241" t="s">
        <v>1354</v>
      </c>
      <c r="C183" s="1079"/>
      <c r="D183" s="1079"/>
      <c r="E183" s="1079"/>
      <c r="F183" s="1079"/>
      <c r="G183" s="1079"/>
      <c r="H183" s="1079"/>
      <c r="I183" s="1079"/>
      <c r="J183" s="1079"/>
      <c r="K183" s="1079"/>
      <c r="L183" s="1221" t="s">
        <v>1411</v>
      </c>
      <c r="M183" s="1234" t="s">
        <v>604</v>
      </c>
      <c r="N183" s="1223" t="s">
        <v>369</v>
      </c>
      <c r="O183" s="1235">
        <v>0</v>
      </c>
      <c r="P183" s="1235">
        <v>0</v>
      </c>
      <c r="Q183" s="1235">
        <v>0</v>
      </c>
      <c r="R183" s="1226">
        <v>0</v>
      </c>
      <c r="S183" s="1235">
        <v>0</v>
      </c>
      <c r="T183" s="1235">
        <v>0</v>
      </c>
      <c r="U183" s="439"/>
      <c r="V183" s="439"/>
      <c r="W183" s="439"/>
      <c r="X183" s="439"/>
      <c r="Y183" s="439"/>
      <c r="Z183" s="439"/>
      <c r="AA183" s="439"/>
      <c r="AB183" s="439"/>
      <c r="AC183" s="439"/>
      <c r="AD183" s="1235">
        <v>0</v>
      </c>
      <c r="AE183" s="439"/>
      <c r="AF183" s="439"/>
      <c r="AG183" s="439"/>
      <c r="AH183" s="439"/>
      <c r="AI183" s="439"/>
      <c r="AJ183" s="439"/>
      <c r="AK183" s="439"/>
      <c r="AL183" s="439"/>
      <c r="AM183" s="439"/>
      <c r="AN183" s="1226">
        <v>0</v>
      </c>
      <c r="AO183" s="439"/>
      <c r="AP183" s="439"/>
      <c r="AQ183" s="439"/>
      <c r="AR183" s="439"/>
      <c r="AS183" s="439"/>
      <c r="AT183" s="439"/>
      <c r="AU183" s="439"/>
      <c r="AV183" s="439"/>
      <c r="AW183" s="439"/>
      <c r="AX183" s="919"/>
      <c r="AY183" s="919"/>
      <c r="AZ183" s="919"/>
      <c r="BA183" s="1079"/>
    </row>
    <row r="184" spans="1:53" ht="11.25">
      <c r="A184" s="963">
        <v>2</v>
      </c>
      <c r="B184" s="1079" t="s">
        <v>1504</v>
      </c>
      <c r="C184" s="1079"/>
      <c r="D184" s="1079"/>
      <c r="E184" s="1079"/>
      <c r="F184" s="1079"/>
      <c r="G184" s="1079"/>
      <c r="H184" s="1079"/>
      <c r="I184" s="1079"/>
      <c r="J184" s="1079"/>
      <c r="K184" s="1079"/>
      <c r="L184" s="1221" t="s">
        <v>1506</v>
      </c>
      <c r="M184" s="1232" t="s">
        <v>1505</v>
      </c>
      <c r="N184" s="1223" t="s">
        <v>369</v>
      </c>
      <c r="O184" s="1235">
        <v>2234.8000000000002</v>
      </c>
      <c r="P184" s="1235">
        <v>2305.6999999999998</v>
      </c>
      <c r="Q184" s="1235">
        <v>2305.6999999999998</v>
      </c>
      <c r="R184" s="1226">
        <v>0</v>
      </c>
      <c r="S184" s="1235">
        <v>2345.1999999999998</v>
      </c>
      <c r="T184" s="1235">
        <v>2419.6999999999998</v>
      </c>
      <c r="U184" s="439"/>
      <c r="V184" s="439"/>
      <c r="W184" s="439"/>
      <c r="X184" s="439"/>
      <c r="Y184" s="439"/>
      <c r="Z184" s="439"/>
      <c r="AA184" s="439"/>
      <c r="AB184" s="439"/>
      <c r="AC184" s="439"/>
      <c r="AD184" s="1235">
        <v>2419.6999999999998</v>
      </c>
      <c r="AE184" s="439"/>
      <c r="AF184" s="439"/>
      <c r="AG184" s="439"/>
      <c r="AH184" s="439"/>
      <c r="AI184" s="439"/>
      <c r="AJ184" s="439"/>
      <c r="AK184" s="439"/>
      <c r="AL184" s="439"/>
      <c r="AM184" s="439"/>
      <c r="AN184" s="1226">
        <v>3.1767013474330552</v>
      </c>
      <c r="AO184" s="439"/>
      <c r="AP184" s="439"/>
      <c r="AQ184" s="439"/>
      <c r="AR184" s="439"/>
      <c r="AS184" s="439"/>
      <c r="AT184" s="439"/>
      <c r="AU184" s="439"/>
      <c r="AV184" s="439"/>
      <c r="AW184" s="439"/>
      <c r="AX184" s="919"/>
      <c r="AY184" s="919"/>
      <c r="AZ184" s="919"/>
      <c r="BA184" s="1079"/>
    </row>
    <row r="185" spans="1:53" ht="22.5">
      <c r="A185" s="963">
        <v>2</v>
      </c>
      <c r="B185" s="1079"/>
      <c r="C185" s="1079"/>
      <c r="D185" s="1079"/>
      <c r="E185" s="1079"/>
      <c r="F185" s="1079"/>
      <c r="G185" s="1079"/>
      <c r="H185" s="1079"/>
      <c r="I185" s="1079"/>
      <c r="J185" s="1079"/>
      <c r="K185" s="1079"/>
      <c r="L185" s="1221" t="s">
        <v>382</v>
      </c>
      <c r="M185" s="1222" t="s">
        <v>1423</v>
      </c>
      <c r="N185" s="1223" t="s">
        <v>369</v>
      </c>
      <c r="O185" s="1235">
        <v>0</v>
      </c>
      <c r="P185" s="1235">
        <v>0</v>
      </c>
      <c r="Q185" s="1235">
        <v>0</v>
      </c>
      <c r="R185" s="1226">
        <v>0</v>
      </c>
      <c r="S185" s="1235">
        <v>0</v>
      </c>
      <c r="T185" s="1235">
        <v>0</v>
      </c>
      <c r="U185" s="439"/>
      <c r="V185" s="439"/>
      <c r="W185" s="439"/>
      <c r="X185" s="439"/>
      <c r="Y185" s="439"/>
      <c r="Z185" s="439"/>
      <c r="AA185" s="439"/>
      <c r="AB185" s="439"/>
      <c r="AC185" s="439"/>
      <c r="AD185" s="1235">
        <v>0</v>
      </c>
      <c r="AE185" s="439"/>
      <c r="AF185" s="439"/>
      <c r="AG185" s="439"/>
      <c r="AH185" s="439"/>
      <c r="AI185" s="439"/>
      <c r="AJ185" s="439"/>
      <c r="AK185" s="439"/>
      <c r="AL185" s="439"/>
      <c r="AM185" s="439"/>
      <c r="AN185" s="1226">
        <v>0</v>
      </c>
      <c r="AO185" s="439"/>
      <c r="AP185" s="439"/>
      <c r="AQ185" s="439"/>
      <c r="AR185" s="439"/>
      <c r="AS185" s="439"/>
      <c r="AT185" s="439"/>
      <c r="AU185" s="439"/>
      <c r="AV185" s="439"/>
      <c r="AW185" s="439"/>
      <c r="AX185" s="919"/>
      <c r="AY185" s="919"/>
      <c r="AZ185" s="919"/>
      <c r="BA185" s="1079"/>
    </row>
    <row r="186" spans="1:53" ht="11.25">
      <c r="A186" s="963">
        <v>2</v>
      </c>
      <c r="B186" s="1079"/>
      <c r="C186" s="1079"/>
      <c r="D186" s="1079"/>
      <c r="E186" s="1079"/>
      <c r="F186" s="1079"/>
      <c r="G186" s="1079"/>
      <c r="H186" s="1079"/>
      <c r="I186" s="1079"/>
      <c r="J186" s="1079"/>
      <c r="K186" s="1079"/>
      <c r="L186" s="1221" t="s">
        <v>1237</v>
      </c>
      <c r="M186" s="1222" t="s">
        <v>1238</v>
      </c>
      <c r="N186" s="1223" t="s">
        <v>369</v>
      </c>
      <c r="O186" s="964"/>
      <c r="P186" s="964"/>
      <c r="Q186" s="964"/>
      <c r="R186" s="1226">
        <v>0</v>
      </c>
      <c r="S186" s="964"/>
      <c r="T186" s="964"/>
      <c r="U186" s="439"/>
      <c r="V186" s="439"/>
      <c r="W186" s="439"/>
      <c r="X186" s="439"/>
      <c r="Y186" s="439"/>
      <c r="Z186" s="439"/>
      <c r="AA186" s="439"/>
      <c r="AB186" s="439"/>
      <c r="AC186" s="439"/>
      <c r="AD186" s="964"/>
      <c r="AE186" s="439"/>
      <c r="AF186" s="439"/>
      <c r="AG186" s="439"/>
      <c r="AH186" s="439"/>
      <c r="AI186" s="439"/>
      <c r="AJ186" s="439"/>
      <c r="AK186" s="439"/>
      <c r="AL186" s="439"/>
      <c r="AM186" s="439"/>
      <c r="AN186" s="1226">
        <v>0</v>
      </c>
      <c r="AO186" s="439"/>
      <c r="AP186" s="439"/>
      <c r="AQ186" s="439"/>
      <c r="AR186" s="439"/>
      <c r="AS186" s="439"/>
      <c r="AT186" s="439"/>
      <c r="AU186" s="439"/>
      <c r="AV186" s="439"/>
      <c r="AW186" s="439"/>
      <c r="AX186" s="919"/>
      <c r="AY186" s="919"/>
      <c r="AZ186" s="919"/>
      <c r="BA186" s="1079"/>
    </row>
    <row r="187" spans="1:53" s="113" customFormat="1" ht="11.25">
      <c r="A187" s="963">
        <v>2</v>
      </c>
      <c r="B187" s="1237"/>
      <c r="C187" s="1237"/>
      <c r="D187" s="1237"/>
      <c r="E187" s="1237"/>
      <c r="F187" s="1237"/>
      <c r="G187" s="1237"/>
      <c r="H187" s="1237"/>
      <c r="I187" s="1237"/>
      <c r="J187" s="1237"/>
      <c r="K187" s="1237"/>
      <c r="L187" s="1238" t="s">
        <v>1426</v>
      </c>
      <c r="M187" s="1239" t="s">
        <v>1428</v>
      </c>
      <c r="N187" s="1240" t="s">
        <v>369</v>
      </c>
      <c r="O187" s="605">
        <v>0</v>
      </c>
      <c r="P187" s="605">
        <v>0</v>
      </c>
      <c r="Q187" s="605">
        <v>0</v>
      </c>
      <c r="R187" s="1218">
        <v>0</v>
      </c>
      <c r="S187" s="605">
        <v>0</v>
      </c>
      <c r="T187" s="605">
        <v>0</v>
      </c>
      <c r="U187" s="605"/>
      <c r="V187" s="605"/>
      <c r="W187" s="605"/>
      <c r="X187" s="605"/>
      <c r="Y187" s="605"/>
      <c r="Z187" s="605"/>
      <c r="AA187" s="605"/>
      <c r="AB187" s="605"/>
      <c r="AC187" s="605"/>
      <c r="AD187" s="605">
        <v>0</v>
      </c>
      <c r="AE187" s="605"/>
      <c r="AF187" s="605"/>
      <c r="AG187" s="605"/>
      <c r="AH187" s="605"/>
      <c r="AI187" s="605"/>
      <c r="AJ187" s="605"/>
      <c r="AK187" s="605"/>
      <c r="AL187" s="605"/>
      <c r="AM187" s="605"/>
      <c r="AN187" s="1218">
        <v>0</v>
      </c>
      <c r="AO187" s="605"/>
      <c r="AP187" s="605"/>
      <c r="AQ187" s="605"/>
      <c r="AR187" s="605"/>
      <c r="AS187" s="605"/>
      <c r="AT187" s="605"/>
      <c r="AU187" s="605"/>
      <c r="AV187" s="605"/>
      <c r="AW187" s="605"/>
      <c r="AX187" s="1229"/>
      <c r="AY187" s="1229"/>
      <c r="AZ187" s="1229"/>
      <c r="BA187" s="1237"/>
    </row>
    <row r="188" spans="1:53" s="613" customFormat="1" ht="11.25">
      <c r="A188" s="963">
        <v>2</v>
      </c>
      <c r="L188" s="614" t="s">
        <v>1427</v>
      </c>
      <c r="M188" s="615"/>
      <c r="N188" s="616"/>
      <c r="O188" s="439"/>
      <c r="P188" s="439"/>
      <c r="Q188" s="439"/>
      <c r="R188" s="439"/>
      <c r="S188" s="439"/>
      <c r="T188" s="439"/>
      <c r="U188" s="439"/>
      <c r="V188" s="439"/>
      <c r="W188" s="439"/>
      <c r="X188" s="439"/>
      <c r="Y188" s="439"/>
      <c r="Z188" s="439"/>
      <c r="AA188" s="439"/>
      <c r="AB188" s="439"/>
      <c r="AC188" s="439"/>
      <c r="AD188" s="439"/>
      <c r="AE188" s="439"/>
      <c r="AF188" s="439"/>
      <c r="AG188" s="439"/>
      <c r="AH188" s="439"/>
      <c r="AI188" s="439"/>
      <c r="AJ188" s="439"/>
      <c r="AK188" s="439"/>
      <c r="AL188" s="439"/>
      <c r="AM188" s="439"/>
      <c r="AN188" s="439"/>
      <c r="AO188" s="439"/>
      <c r="AP188" s="439"/>
      <c r="AQ188" s="439"/>
      <c r="AR188" s="439"/>
      <c r="AS188" s="439"/>
      <c r="AT188" s="439"/>
      <c r="AU188" s="439"/>
      <c r="AV188" s="439"/>
      <c r="AW188" s="439"/>
      <c r="AX188" s="617"/>
      <c r="AY188" s="617"/>
      <c r="AZ188" s="617"/>
    </row>
    <row r="189" spans="1:53" s="113" customFormat="1" ht="11.25">
      <c r="A189" s="963">
        <v>2</v>
      </c>
      <c r="B189" s="1237"/>
      <c r="C189" s="1237"/>
      <c r="D189" s="1237"/>
      <c r="E189" s="1237"/>
      <c r="F189" s="1237"/>
      <c r="G189" s="1237"/>
      <c r="H189" s="1237"/>
      <c r="I189" s="1237"/>
      <c r="J189" s="1237"/>
      <c r="K189" s="1237"/>
      <c r="L189" s="1215" t="s">
        <v>102</v>
      </c>
      <c r="M189" s="1216" t="s">
        <v>605</v>
      </c>
      <c r="N189" s="1217" t="s">
        <v>369</v>
      </c>
      <c r="O189" s="1218">
        <v>7751.31</v>
      </c>
      <c r="P189" s="1218">
        <v>7853.2199999999993</v>
      </c>
      <c r="Q189" s="1218">
        <v>7853.2199999999993</v>
      </c>
      <c r="R189" s="1218">
        <v>0</v>
      </c>
      <c r="S189" s="1218">
        <v>7928.5623399999995</v>
      </c>
      <c r="T189" s="1218">
        <v>9861.7596000000012</v>
      </c>
      <c r="U189" s="1218">
        <v>10104.571184</v>
      </c>
      <c r="V189" s="1218">
        <v>10357.652091360003</v>
      </c>
      <c r="W189" s="1218">
        <v>10621.440938014402</v>
      </c>
      <c r="X189" s="1218">
        <v>10896.395276684978</v>
      </c>
      <c r="Y189" s="1218">
        <v>1.8</v>
      </c>
      <c r="Z189" s="1218">
        <v>1.8</v>
      </c>
      <c r="AA189" s="1218">
        <v>1.8</v>
      </c>
      <c r="AB189" s="1218">
        <v>1.8</v>
      </c>
      <c r="AC189" s="1218">
        <v>1.8</v>
      </c>
      <c r="AD189" s="1218">
        <v>8889.0566794824008</v>
      </c>
      <c r="AE189" s="1218">
        <v>8725.8504500606614</v>
      </c>
      <c r="AF189" s="1218">
        <v>8937.747268063089</v>
      </c>
      <c r="AG189" s="1218">
        <v>9158.1127587856136</v>
      </c>
      <c r="AH189" s="1218">
        <v>9387.2916691370374</v>
      </c>
      <c r="AI189" s="1218">
        <v>1.8</v>
      </c>
      <c r="AJ189" s="1218">
        <v>1.8</v>
      </c>
      <c r="AK189" s="1218">
        <v>1.8</v>
      </c>
      <c r="AL189" s="1218">
        <v>1.8</v>
      </c>
      <c r="AM189" s="1218">
        <v>1.8</v>
      </c>
      <c r="AN189" s="1218">
        <v>12.114356907262476</v>
      </c>
      <c r="AO189" s="1218">
        <v>-1.836035423178815</v>
      </c>
      <c r="AP189" s="1218">
        <v>2.4283801242657619</v>
      </c>
      <c r="AQ189" s="1218">
        <v>2.4655596551711434</v>
      </c>
      <c r="AR189" s="1218">
        <v>2.5024687551653759</v>
      </c>
      <c r="AS189" s="1218">
        <v>-99.980825140376567</v>
      </c>
      <c r="AT189" s="1218">
        <v>0</v>
      </c>
      <c r="AU189" s="1218">
        <v>0</v>
      </c>
      <c r="AV189" s="1218">
        <v>0</v>
      </c>
      <c r="AW189" s="1218">
        <v>0</v>
      </c>
      <c r="AX189" s="919" t="s">
        <v>4222</v>
      </c>
      <c r="AY189" s="919"/>
      <c r="AZ189" s="919"/>
      <c r="BA189" s="1220"/>
    </row>
    <row r="190" spans="1:53" s="113" customFormat="1" ht="33.75">
      <c r="A190" s="963">
        <v>2</v>
      </c>
      <c r="B190" s="1237"/>
      <c r="C190" s="1237"/>
      <c r="D190" s="1237"/>
      <c r="E190" s="1237"/>
      <c r="F190" s="1237"/>
      <c r="G190" s="1237"/>
      <c r="H190" s="1237"/>
      <c r="I190" s="1237"/>
      <c r="J190" s="1237"/>
      <c r="K190" s="1237"/>
      <c r="L190" s="1238" t="s">
        <v>17</v>
      </c>
      <c r="M190" s="1239" t="s">
        <v>606</v>
      </c>
      <c r="N190" s="1240" t="s">
        <v>369</v>
      </c>
      <c r="O190" s="1218">
        <v>565.41</v>
      </c>
      <c r="P190" s="1218">
        <v>569.94000000000005</v>
      </c>
      <c r="Q190" s="1218">
        <v>569.94000000000005</v>
      </c>
      <c r="R190" s="1218">
        <v>0</v>
      </c>
      <c r="S190" s="1218">
        <v>640.19000000000005</v>
      </c>
      <c r="T190" s="1218">
        <v>827.71999999999991</v>
      </c>
      <c r="U190" s="1218">
        <v>869.10599999999999</v>
      </c>
      <c r="V190" s="1218">
        <v>912.56130000000007</v>
      </c>
      <c r="W190" s="1218">
        <v>958.18936500000018</v>
      </c>
      <c r="X190" s="1218">
        <v>1006.0988332500002</v>
      </c>
      <c r="Y190" s="1218">
        <v>0</v>
      </c>
      <c r="Z190" s="1218">
        <v>0</v>
      </c>
      <c r="AA190" s="1218">
        <v>0</v>
      </c>
      <c r="AB190" s="1218">
        <v>0</v>
      </c>
      <c r="AC190" s="1218">
        <v>0</v>
      </c>
      <c r="AD190" s="1218">
        <v>701.01724895439997</v>
      </c>
      <c r="AE190" s="1218">
        <v>742.51864345048477</v>
      </c>
      <c r="AF190" s="1218">
        <v>772.21938918850412</v>
      </c>
      <c r="AG190" s="1218">
        <v>803.1081647560444</v>
      </c>
      <c r="AH190" s="1218">
        <v>835.23249134628622</v>
      </c>
      <c r="AI190" s="1218">
        <v>0</v>
      </c>
      <c r="AJ190" s="1218">
        <v>0</v>
      </c>
      <c r="AK190" s="1218">
        <v>0</v>
      </c>
      <c r="AL190" s="1218">
        <v>0</v>
      </c>
      <c r="AM190" s="1218">
        <v>0</v>
      </c>
      <c r="AN190" s="1218">
        <v>9.5014369100423188</v>
      </c>
      <c r="AO190" s="1218">
        <v>5.9201673793314029</v>
      </c>
      <c r="AP190" s="1218">
        <v>3.9999999999999947</v>
      </c>
      <c r="AQ190" s="1218">
        <v>4.0000000000000142</v>
      </c>
      <c r="AR190" s="1218">
        <v>4.0000000000000053</v>
      </c>
      <c r="AS190" s="1218">
        <v>-100</v>
      </c>
      <c r="AT190" s="1218">
        <v>0</v>
      </c>
      <c r="AU190" s="1218">
        <v>0</v>
      </c>
      <c r="AV190" s="1218">
        <v>0</v>
      </c>
      <c r="AW190" s="1218">
        <v>0</v>
      </c>
      <c r="AX190" s="1229" t="s">
        <v>4241</v>
      </c>
      <c r="AY190" s="919" t="s">
        <v>4226</v>
      </c>
      <c r="AZ190" s="1229"/>
      <c r="BA190" s="1237"/>
    </row>
    <row r="191" spans="1:53" ht="11.25">
      <c r="A191" s="963">
        <v>2</v>
      </c>
      <c r="B191" s="1079" t="s">
        <v>426</v>
      </c>
      <c r="C191" s="1079"/>
      <c r="D191" s="1079"/>
      <c r="E191" s="1079"/>
      <c r="F191" s="1079"/>
      <c r="G191" s="1079"/>
      <c r="H191" s="1079"/>
      <c r="I191" s="1079"/>
      <c r="J191" s="1079"/>
      <c r="K191" s="1079"/>
      <c r="L191" s="1221" t="s">
        <v>144</v>
      </c>
      <c r="M191" s="1230" t="s">
        <v>607</v>
      </c>
      <c r="N191" s="1223" t="s">
        <v>369</v>
      </c>
      <c r="O191" s="439">
        <v>432.5</v>
      </c>
      <c r="P191" s="439">
        <v>434.5</v>
      </c>
      <c r="Q191" s="439">
        <v>434.5</v>
      </c>
      <c r="R191" s="1226">
        <v>0</v>
      </c>
      <c r="S191" s="439">
        <v>493.1</v>
      </c>
      <c r="T191" s="439">
        <v>656.3</v>
      </c>
      <c r="U191" s="439">
        <v>689.11500000000001</v>
      </c>
      <c r="V191" s="439">
        <v>723.57075000000009</v>
      </c>
      <c r="W191" s="439">
        <v>759.74928750000015</v>
      </c>
      <c r="X191" s="439">
        <v>797.73675187500021</v>
      </c>
      <c r="Y191" s="439">
        <v>0</v>
      </c>
      <c r="Z191" s="439">
        <v>0</v>
      </c>
      <c r="AA191" s="439">
        <v>0</v>
      </c>
      <c r="AB191" s="439">
        <v>0</v>
      </c>
      <c r="AC191" s="439">
        <v>0</v>
      </c>
      <c r="AD191" s="439">
        <v>541.16986895439993</v>
      </c>
      <c r="AE191" s="439">
        <v>563.89900345048477</v>
      </c>
      <c r="AF191" s="439">
        <v>586.45496358850414</v>
      </c>
      <c r="AG191" s="439">
        <v>609.91316213204436</v>
      </c>
      <c r="AH191" s="439">
        <v>634.30968861732617</v>
      </c>
      <c r="AI191" s="439">
        <v>0</v>
      </c>
      <c r="AJ191" s="439">
        <v>0</v>
      </c>
      <c r="AK191" s="439">
        <v>0</v>
      </c>
      <c r="AL191" s="439">
        <v>0</v>
      </c>
      <c r="AM191" s="439">
        <v>0</v>
      </c>
      <c r="AN191" s="1226">
        <v>9.7485031341309885</v>
      </c>
      <c r="AO191" s="1226">
        <v>4.2000000000000082</v>
      </c>
      <c r="AP191" s="1226">
        <v>3.9999999999999964</v>
      </c>
      <c r="AQ191" s="1226">
        <v>4.0000000000000089</v>
      </c>
      <c r="AR191" s="1226">
        <v>4.0000000000000053</v>
      </c>
      <c r="AS191" s="1226">
        <v>-100</v>
      </c>
      <c r="AT191" s="1226">
        <v>0</v>
      </c>
      <c r="AU191" s="1226">
        <v>0</v>
      </c>
      <c r="AV191" s="1226">
        <v>0</v>
      </c>
      <c r="AW191" s="1226">
        <v>0</v>
      </c>
      <c r="AX191" s="919"/>
      <c r="AY191" s="919"/>
      <c r="AZ191" s="919"/>
      <c r="BA191" s="1079"/>
    </row>
    <row r="192" spans="1:53" ht="11.25">
      <c r="A192" s="963">
        <v>2</v>
      </c>
      <c r="B192" s="1079" t="s">
        <v>427</v>
      </c>
      <c r="C192" s="1079"/>
      <c r="D192" s="1079"/>
      <c r="E192" s="1079"/>
      <c r="F192" s="1079"/>
      <c r="G192" s="1079"/>
      <c r="H192" s="1079"/>
      <c r="I192" s="1079"/>
      <c r="J192" s="1079"/>
      <c r="K192" s="1079"/>
      <c r="L192" s="1221" t="s">
        <v>608</v>
      </c>
      <c r="M192" s="1230" t="s">
        <v>609</v>
      </c>
      <c r="N192" s="1223" t="s">
        <v>369</v>
      </c>
      <c r="O192" s="439">
        <v>0</v>
      </c>
      <c r="P192" s="439">
        <v>0</v>
      </c>
      <c r="Q192" s="439">
        <v>0</v>
      </c>
      <c r="R192" s="1226">
        <v>0</v>
      </c>
      <c r="S192" s="439">
        <v>0</v>
      </c>
      <c r="T192" s="439">
        <v>0</v>
      </c>
      <c r="U192" s="439">
        <v>0</v>
      </c>
      <c r="V192" s="439">
        <v>0</v>
      </c>
      <c r="W192" s="439">
        <v>0</v>
      </c>
      <c r="X192" s="439">
        <v>0</v>
      </c>
      <c r="Y192" s="439">
        <v>0</v>
      </c>
      <c r="Z192" s="439">
        <v>0</v>
      </c>
      <c r="AA192" s="439">
        <v>0</v>
      </c>
      <c r="AB192" s="439">
        <v>0</v>
      </c>
      <c r="AC192" s="439">
        <v>0</v>
      </c>
      <c r="AD192" s="439">
        <v>0</v>
      </c>
      <c r="AE192" s="439">
        <v>0</v>
      </c>
      <c r="AF192" s="439">
        <v>0</v>
      </c>
      <c r="AG192" s="439">
        <v>0</v>
      </c>
      <c r="AH192" s="439">
        <v>0</v>
      </c>
      <c r="AI192" s="439">
        <v>0</v>
      </c>
      <c r="AJ192" s="439">
        <v>0</v>
      </c>
      <c r="AK192" s="439">
        <v>0</v>
      </c>
      <c r="AL192" s="439">
        <v>0</v>
      </c>
      <c r="AM192" s="439">
        <v>0</v>
      </c>
      <c r="AN192" s="1226">
        <v>0</v>
      </c>
      <c r="AO192" s="1226">
        <v>0</v>
      </c>
      <c r="AP192" s="1226">
        <v>0</v>
      </c>
      <c r="AQ192" s="1226">
        <v>0</v>
      </c>
      <c r="AR192" s="1226">
        <v>0</v>
      </c>
      <c r="AS192" s="1226">
        <v>0</v>
      </c>
      <c r="AT192" s="1226">
        <v>0</v>
      </c>
      <c r="AU192" s="1226">
        <v>0</v>
      </c>
      <c r="AV192" s="1226">
        <v>0</v>
      </c>
      <c r="AW192" s="1226">
        <v>0</v>
      </c>
      <c r="AX192" s="919"/>
      <c r="AY192" s="919"/>
      <c r="AZ192" s="919"/>
      <c r="BA192" s="1079"/>
    </row>
    <row r="193" spans="1:53" ht="11.25">
      <c r="A193" s="963">
        <v>2</v>
      </c>
      <c r="B193" s="1079" t="s">
        <v>422</v>
      </c>
      <c r="C193" s="1079"/>
      <c r="D193" s="1079"/>
      <c r="E193" s="1079"/>
      <c r="F193" s="1079"/>
      <c r="G193" s="1079"/>
      <c r="H193" s="1079"/>
      <c r="I193" s="1079"/>
      <c r="J193" s="1079"/>
      <c r="K193" s="1079"/>
      <c r="L193" s="1221" t="s">
        <v>610</v>
      </c>
      <c r="M193" s="1230" t="s">
        <v>611</v>
      </c>
      <c r="N193" s="1223" t="s">
        <v>369</v>
      </c>
      <c r="O193" s="439">
        <v>0</v>
      </c>
      <c r="P193" s="439">
        <v>0</v>
      </c>
      <c r="Q193" s="439">
        <v>0</v>
      </c>
      <c r="R193" s="1226">
        <v>0</v>
      </c>
      <c r="S193" s="439">
        <v>0</v>
      </c>
      <c r="T193" s="439">
        <v>0</v>
      </c>
      <c r="U193" s="439">
        <v>0</v>
      </c>
      <c r="V193" s="439">
        <v>0</v>
      </c>
      <c r="W193" s="439">
        <v>0</v>
      </c>
      <c r="X193" s="439">
        <v>0</v>
      </c>
      <c r="Y193" s="439">
        <v>0</v>
      </c>
      <c r="Z193" s="439">
        <v>0</v>
      </c>
      <c r="AA193" s="439">
        <v>0</v>
      </c>
      <c r="AB193" s="439">
        <v>0</v>
      </c>
      <c r="AC193" s="439">
        <v>0</v>
      </c>
      <c r="AD193" s="439">
        <v>0</v>
      </c>
      <c r="AE193" s="439">
        <v>0</v>
      </c>
      <c r="AF193" s="439">
        <v>0</v>
      </c>
      <c r="AG193" s="439">
        <v>0</v>
      </c>
      <c r="AH193" s="439">
        <v>0</v>
      </c>
      <c r="AI193" s="439">
        <v>0</v>
      </c>
      <c r="AJ193" s="439">
        <v>0</v>
      </c>
      <c r="AK193" s="439">
        <v>0</v>
      </c>
      <c r="AL193" s="439">
        <v>0</v>
      </c>
      <c r="AM193" s="439">
        <v>0</v>
      </c>
      <c r="AN193" s="1226">
        <v>0</v>
      </c>
      <c r="AO193" s="1226">
        <v>0</v>
      </c>
      <c r="AP193" s="1226">
        <v>0</v>
      </c>
      <c r="AQ193" s="1226">
        <v>0</v>
      </c>
      <c r="AR193" s="1226">
        <v>0</v>
      </c>
      <c r="AS193" s="1226">
        <v>0</v>
      </c>
      <c r="AT193" s="1226">
        <v>0</v>
      </c>
      <c r="AU193" s="1226">
        <v>0</v>
      </c>
      <c r="AV193" s="1226">
        <v>0</v>
      </c>
      <c r="AW193" s="1226">
        <v>0</v>
      </c>
      <c r="AX193" s="919"/>
      <c r="AY193" s="919"/>
      <c r="AZ193" s="919"/>
      <c r="BA193" s="1079"/>
    </row>
    <row r="194" spans="1:53" ht="11.25">
      <c r="A194" s="963">
        <v>2</v>
      </c>
      <c r="B194" s="1079" t="s">
        <v>420</v>
      </c>
      <c r="C194" s="1079"/>
      <c r="D194" s="1079"/>
      <c r="E194" s="1079"/>
      <c r="F194" s="1079"/>
      <c r="G194" s="1079"/>
      <c r="H194" s="1079"/>
      <c r="I194" s="1079"/>
      <c r="J194" s="1079"/>
      <c r="K194" s="1079"/>
      <c r="L194" s="1221" t="s">
        <v>612</v>
      </c>
      <c r="M194" s="1230" t="s">
        <v>613</v>
      </c>
      <c r="N194" s="1223" t="s">
        <v>369</v>
      </c>
      <c r="O194" s="439">
        <v>132.91</v>
      </c>
      <c r="P194" s="439">
        <v>135.44</v>
      </c>
      <c r="Q194" s="439">
        <v>135.44</v>
      </c>
      <c r="R194" s="1226">
        <v>0</v>
      </c>
      <c r="S194" s="439">
        <v>147.09</v>
      </c>
      <c r="T194" s="439">
        <v>171.42</v>
      </c>
      <c r="U194" s="439">
        <v>179.99099999999999</v>
      </c>
      <c r="V194" s="439">
        <v>188.99054999999998</v>
      </c>
      <c r="W194" s="439">
        <v>198.4400775</v>
      </c>
      <c r="X194" s="439">
        <v>208.362081375</v>
      </c>
      <c r="Y194" s="439">
        <v>0</v>
      </c>
      <c r="Z194" s="439">
        <v>0</v>
      </c>
      <c r="AA194" s="439">
        <v>0</v>
      </c>
      <c r="AB194" s="439">
        <v>0</v>
      </c>
      <c r="AC194" s="439">
        <v>0</v>
      </c>
      <c r="AD194" s="439">
        <v>159.84738000000002</v>
      </c>
      <c r="AE194" s="439">
        <v>178.61964</v>
      </c>
      <c r="AF194" s="439">
        <v>185.76442560000001</v>
      </c>
      <c r="AG194" s="439">
        <v>193.19500262400001</v>
      </c>
      <c r="AH194" s="439">
        <v>200.92280272896002</v>
      </c>
      <c r="AI194" s="439">
        <v>0</v>
      </c>
      <c r="AJ194" s="439">
        <v>0</v>
      </c>
      <c r="AK194" s="439">
        <v>0</v>
      </c>
      <c r="AL194" s="439">
        <v>0</v>
      </c>
      <c r="AM194" s="439">
        <v>0</v>
      </c>
      <c r="AN194" s="1226">
        <v>8.6731796859065966</v>
      </c>
      <c r="AO194" s="1226">
        <v>11.743864678920596</v>
      </c>
      <c r="AP194" s="1226">
        <v>4.0000000000000027</v>
      </c>
      <c r="AQ194" s="1226">
        <v>4.0000000000000009</v>
      </c>
      <c r="AR194" s="1226">
        <v>4.0000000000000053</v>
      </c>
      <c r="AS194" s="1226">
        <v>-100</v>
      </c>
      <c r="AT194" s="1226">
        <v>0</v>
      </c>
      <c r="AU194" s="1226">
        <v>0</v>
      </c>
      <c r="AV194" s="1226">
        <v>0</v>
      </c>
      <c r="AW194" s="1226">
        <v>0</v>
      </c>
      <c r="AX194" s="919"/>
      <c r="AY194" s="919"/>
      <c r="AZ194" s="919"/>
      <c r="BA194" s="1079"/>
    </row>
    <row r="195" spans="1:53" ht="11.25">
      <c r="A195" s="963">
        <v>2</v>
      </c>
      <c r="B195" s="1079" t="s">
        <v>428</v>
      </c>
      <c r="C195" s="1079"/>
      <c r="D195" s="1079"/>
      <c r="E195" s="1079"/>
      <c r="F195" s="1079"/>
      <c r="G195" s="1079"/>
      <c r="H195" s="1079"/>
      <c r="I195" s="1079"/>
      <c r="J195" s="1079"/>
      <c r="K195" s="1079"/>
      <c r="L195" s="1221" t="s">
        <v>614</v>
      </c>
      <c r="M195" s="1230" t="s">
        <v>615</v>
      </c>
      <c r="N195" s="1223" t="s">
        <v>369</v>
      </c>
      <c r="O195" s="439">
        <v>0</v>
      </c>
      <c r="P195" s="439">
        <v>0</v>
      </c>
      <c r="Q195" s="439">
        <v>0</v>
      </c>
      <c r="R195" s="1226">
        <v>0</v>
      </c>
      <c r="S195" s="439">
        <v>0</v>
      </c>
      <c r="T195" s="439">
        <v>0</v>
      </c>
      <c r="U195" s="439">
        <v>0</v>
      </c>
      <c r="V195" s="439">
        <v>0</v>
      </c>
      <c r="W195" s="439">
        <v>0</v>
      </c>
      <c r="X195" s="439">
        <v>0</v>
      </c>
      <c r="Y195" s="439">
        <v>0</v>
      </c>
      <c r="Z195" s="439">
        <v>0</v>
      </c>
      <c r="AA195" s="439">
        <v>0</v>
      </c>
      <c r="AB195" s="439">
        <v>0</v>
      </c>
      <c r="AC195" s="439">
        <v>0</v>
      </c>
      <c r="AD195" s="439">
        <v>0</v>
      </c>
      <c r="AE195" s="439">
        <v>0</v>
      </c>
      <c r="AF195" s="439">
        <v>0</v>
      </c>
      <c r="AG195" s="439">
        <v>0</v>
      </c>
      <c r="AH195" s="439">
        <v>0</v>
      </c>
      <c r="AI195" s="439">
        <v>0</v>
      </c>
      <c r="AJ195" s="439">
        <v>0</v>
      </c>
      <c r="AK195" s="439">
        <v>0</v>
      </c>
      <c r="AL195" s="439">
        <v>0</v>
      </c>
      <c r="AM195" s="439">
        <v>0</v>
      </c>
      <c r="AN195" s="1226">
        <v>0</v>
      </c>
      <c r="AO195" s="1226">
        <v>0</v>
      </c>
      <c r="AP195" s="1226">
        <v>0</v>
      </c>
      <c r="AQ195" s="1226">
        <v>0</v>
      </c>
      <c r="AR195" s="1226">
        <v>0</v>
      </c>
      <c r="AS195" s="1226">
        <v>0</v>
      </c>
      <c r="AT195" s="1226">
        <v>0</v>
      </c>
      <c r="AU195" s="1226">
        <v>0</v>
      </c>
      <c r="AV195" s="1226">
        <v>0</v>
      </c>
      <c r="AW195" s="1226">
        <v>0</v>
      </c>
      <c r="AX195" s="919"/>
      <c r="AY195" s="919"/>
      <c r="AZ195" s="919"/>
      <c r="BA195" s="1079"/>
    </row>
    <row r="196" spans="1:53" ht="11.25">
      <c r="A196" s="963">
        <v>2</v>
      </c>
      <c r="B196" s="1079"/>
      <c r="C196" s="1079"/>
      <c r="D196" s="1079"/>
      <c r="E196" s="1079"/>
      <c r="F196" s="1079"/>
      <c r="G196" s="1079"/>
      <c r="H196" s="1079"/>
      <c r="I196" s="1079"/>
      <c r="J196" s="1079"/>
      <c r="K196" s="1079"/>
      <c r="L196" s="1221" t="s">
        <v>616</v>
      </c>
      <c r="M196" s="1230" t="s">
        <v>617</v>
      </c>
      <c r="N196" s="1223" t="s">
        <v>369</v>
      </c>
      <c r="O196" s="964"/>
      <c r="P196" s="964"/>
      <c r="Q196" s="964"/>
      <c r="R196" s="1226">
        <v>0</v>
      </c>
      <c r="S196" s="964"/>
      <c r="T196" s="964"/>
      <c r="U196" s="964"/>
      <c r="V196" s="964"/>
      <c r="W196" s="964"/>
      <c r="X196" s="964"/>
      <c r="Y196" s="964"/>
      <c r="Z196" s="964"/>
      <c r="AA196" s="964"/>
      <c r="AB196" s="964"/>
      <c r="AC196" s="964"/>
      <c r="AD196" s="964"/>
      <c r="AE196" s="964"/>
      <c r="AF196" s="964"/>
      <c r="AG196" s="964"/>
      <c r="AH196" s="964"/>
      <c r="AI196" s="964"/>
      <c r="AJ196" s="964"/>
      <c r="AK196" s="964"/>
      <c r="AL196" s="964"/>
      <c r="AM196" s="964"/>
      <c r="AN196" s="1226">
        <v>0</v>
      </c>
      <c r="AO196" s="1226">
        <v>0</v>
      </c>
      <c r="AP196" s="1226">
        <v>0</v>
      </c>
      <c r="AQ196" s="1226">
        <v>0</v>
      </c>
      <c r="AR196" s="1226">
        <v>0</v>
      </c>
      <c r="AS196" s="1226">
        <v>0</v>
      </c>
      <c r="AT196" s="1226">
        <v>0</v>
      </c>
      <c r="AU196" s="1226">
        <v>0</v>
      </c>
      <c r="AV196" s="1226">
        <v>0</v>
      </c>
      <c r="AW196" s="1226">
        <v>0</v>
      </c>
      <c r="AX196" s="919"/>
      <c r="AY196" s="919"/>
      <c r="AZ196" s="919"/>
      <c r="BA196" s="1079"/>
    </row>
    <row r="197" spans="1:53" ht="11.25">
      <c r="A197" s="963">
        <v>2</v>
      </c>
      <c r="B197" s="1079"/>
      <c r="C197" s="1079"/>
      <c r="D197" s="1079"/>
      <c r="E197" s="1079"/>
      <c r="F197" s="1079"/>
      <c r="G197" s="1079"/>
      <c r="H197" s="1079"/>
      <c r="I197" s="1079"/>
      <c r="J197" s="1079"/>
      <c r="K197" s="1079"/>
      <c r="L197" s="1221" t="s">
        <v>618</v>
      </c>
      <c r="M197" s="1230" t="s">
        <v>619</v>
      </c>
      <c r="N197" s="1223" t="s">
        <v>369</v>
      </c>
      <c r="O197" s="964"/>
      <c r="P197" s="964"/>
      <c r="Q197" s="964"/>
      <c r="R197" s="1226">
        <v>0</v>
      </c>
      <c r="S197" s="964"/>
      <c r="T197" s="964"/>
      <c r="U197" s="964"/>
      <c r="V197" s="964"/>
      <c r="W197" s="964"/>
      <c r="X197" s="964"/>
      <c r="Y197" s="964"/>
      <c r="Z197" s="964"/>
      <c r="AA197" s="964"/>
      <c r="AB197" s="964"/>
      <c r="AC197" s="964"/>
      <c r="AD197" s="964"/>
      <c r="AE197" s="964"/>
      <c r="AF197" s="964"/>
      <c r="AG197" s="964"/>
      <c r="AH197" s="964"/>
      <c r="AI197" s="964"/>
      <c r="AJ197" s="964"/>
      <c r="AK197" s="964"/>
      <c r="AL197" s="964"/>
      <c r="AM197" s="964"/>
      <c r="AN197" s="1226">
        <v>0</v>
      </c>
      <c r="AO197" s="1226">
        <v>0</v>
      </c>
      <c r="AP197" s="1226">
        <v>0</v>
      </c>
      <c r="AQ197" s="1226">
        <v>0</v>
      </c>
      <c r="AR197" s="1226">
        <v>0</v>
      </c>
      <c r="AS197" s="1226">
        <v>0</v>
      </c>
      <c r="AT197" s="1226">
        <v>0</v>
      </c>
      <c r="AU197" s="1226">
        <v>0</v>
      </c>
      <c r="AV197" s="1226">
        <v>0</v>
      </c>
      <c r="AW197" s="1226">
        <v>0</v>
      </c>
      <c r="AX197" s="919"/>
      <c r="AY197" s="919"/>
      <c r="AZ197" s="919"/>
      <c r="BA197" s="1079"/>
    </row>
    <row r="198" spans="1:53" ht="11.25">
      <c r="A198" s="963">
        <v>2</v>
      </c>
      <c r="B198" s="1079" t="s">
        <v>424</v>
      </c>
      <c r="C198" s="1079"/>
      <c r="D198" s="1079"/>
      <c r="E198" s="1079"/>
      <c r="F198" s="1079"/>
      <c r="G198" s="1079"/>
      <c r="H198" s="1079"/>
      <c r="I198" s="1079"/>
      <c r="J198" s="1079"/>
      <c r="K198" s="1079"/>
      <c r="L198" s="1221" t="s">
        <v>620</v>
      </c>
      <c r="M198" s="1230" t="s">
        <v>621</v>
      </c>
      <c r="N198" s="1223" t="s">
        <v>369</v>
      </c>
      <c r="O198" s="439">
        <v>0</v>
      </c>
      <c r="P198" s="439">
        <v>0</v>
      </c>
      <c r="Q198" s="439">
        <v>0</v>
      </c>
      <c r="R198" s="1226">
        <v>0</v>
      </c>
      <c r="S198" s="439">
        <v>0</v>
      </c>
      <c r="T198" s="439">
        <v>0</v>
      </c>
      <c r="U198" s="439">
        <v>0</v>
      </c>
      <c r="V198" s="439">
        <v>0</v>
      </c>
      <c r="W198" s="439">
        <v>0</v>
      </c>
      <c r="X198" s="439">
        <v>0</v>
      </c>
      <c r="Y198" s="439">
        <v>0</v>
      </c>
      <c r="Z198" s="439">
        <v>0</v>
      </c>
      <c r="AA198" s="439">
        <v>0</v>
      </c>
      <c r="AB198" s="439">
        <v>0</v>
      </c>
      <c r="AC198" s="439">
        <v>0</v>
      </c>
      <c r="AD198" s="439">
        <v>0</v>
      </c>
      <c r="AE198" s="439">
        <v>0</v>
      </c>
      <c r="AF198" s="439">
        <v>0</v>
      </c>
      <c r="AG198" s="439">
        <v>0</v>
      </c>
      <c r="AH198" s="439">
        <v>0</v>
      </c>
      <c r="AI198" s="439">
        <v>0</v>
      </c>
      <c r="AJ198" s="439">
        <v>0</v>
      </c>
      <c r="AK198" s="439">
        <v>0</v>
      </c>
      <c r="AL198" s="439">
        <v>0</v>
      </c>
      <c r="AM198" s="439">
        <v>0</v>
      </c>
      <c r="AN198" s="1226">
        <v>0</v>
      </c>
      <c r="AO198" s="1226">
        <v>0</v>
      </c>
      <c r="AP198" s="1226">
        <v>0</v>
      </c>
      <c r="AQ198" s="1226">
        <v>0</v>
      </c>
      <c r="AR198" s="1226">
        <v>0</v>
      </c>
      <c r="AS198" s="1226">
        <v>0</v>
      </c>
      <c r="AT198" s="1226">
        <v>0</v>
      </c>
      <c r="AU198" s="1226">
        <v>0</v>
      </c>
      <c r="AV198" s="1226">
        <v>0</v>
      </c>
      <c r="AW198" s="1226">
        <v>0</v>
      </c>
      <c r="AX198" s="919"/>
      <c r="AY198" s="919"/>
      <c r="AZ198" s="919"/>
      <c r="BA198" s="1079"/>
    </row>
    <row r="199" spans="1:53" ht="11.25">
      <c r="A199" s="963">
        <v>2</v>
      </c>
      <c r="B199" s="1079" t="s">
        <v>425</v>
      </c>
      <c r="C199" s="1079"/>
      <c r="D199" s="1079"/>
      <c r="E199" s="1079"/>
      <c r="F199" s="1079"/>
      <c r="G199" s="1079"/>
      <c r="H199" s="1079"/>
      <c r="I199" s="1079"/>
      <c r="J199" s="1079"/>
      <c r="K199" s="1079"/>
      <c r="L199" s="1221" t="s">
        <v>622</v>
      </c>
      <c r="M199" s="1230" t="s">
        <v>623</v>
      </c>
      <c r="N199" s="1223" t="s">
        <v>369</v>
      </c>
      <c r="O199" s="439">
        <v>0</v>
      </c>
      <c r="P199" s="439">
        <v>0</v>
      </c>
      <c r="Q199" s="439">
        <v>0</v>
      </c>
      <c r="R199" s="1226">
        <v>0</v>
      </c>
      <c r="S199" s="439">
        <v>0</v>
      </c>
      <c r="T199" s="439">
        <v>0</v>
      </c>
      <c r="U199" s="439">
        <v>0</v>
      </c>
      <c r="V199" s="439">
        <v>0</v>
      </c>
      <c r="W199" s="439">
        <v>0</v>
      </c>
      <c r="X199" s="439">
        <v>0</v>
      </c>
      <c r="Y199" s="439">
        <v>0</v>
      </c>
      <c r="Z199" s="439">
        <v>0</v>
      </c>
      <c r="AA199" s="439">
        <v>0</v>
      </c>
      <c r="AB199" s="439">
        <v>0</v>
      </c>
      <c r="AC199" s="439">
        <v>0</v>
      </c>
      <c r="AD199" s="439">
        <v>0</v>
      </c>
      <c r="AE199" s="439">
        <v>0</v>
      </c>
      <c r="AF199" s="439">
        <v>0</v>
      </c>
      <c r="AG199" s="439">
        <v>0</v>
      </c>
      <c r="AH199" s="439">
        <v>0</v>
      </c>
      <c r="AI199" s="439">
        <v>0</v>
      </c>
      <c r="AJ199" s="439">
        <v>0</v>
      </c>
      <c r="AK199" s="439">
        <v>0</v>
      </c>
      <c r="AL199" s="439">
        <v>0</v>
      </c>
      <c r="AM199" s="439">
        <v>0</v>
      </c>
      <c r="AN199" s="1226">
        <v>0</v>
      </c>
      <c r="AO199" s="1226">
        <v>0</v>
      </c>
      <c r="AP199" s="1226">
        <v>0</v>
      </c>
      <c r="AQ199" s="1226">
        <v>0</v>
      </c>
      <c r="AR199" s="1226">
        <v>0</v>
      </c>
      <c r="AS199" s="1226">
        <v>0</v>
      </c>
      <c r="AT199" s="1226">
        <v>0</v>
      </c>
      <c r="AU199" s="1226">
        <v>0</v>
      </c>
      <c r="AV199" s="1226">
        <v>0</v>
      </c>
      <c r="AW199" s="1226">
        <v>0</v>
      </c>
      <c r="AX199" s="919"/>
      <c r="AY199" s="919"/>
      <c r="AZ199" s="919"/>
      <c r="BA199" s="1079"/>
    </row>
    <row r="200" spans="1:53" ht="11.25">
      <c r="A200" s="963">
        <v>2</v>
      </c>
      <c r="B200" s="1079" t="s">
        <v>1314</v>
      </c>
      <c r="C200" s="1079"/>
      <c r="D200" s="1079"/>
      <c r="E200" s="1079"/>
      <c r="F200" s="1079"/>
      <c r="G200" s="1079"/>
      <c r="H200" s="1079"/>
      <c r="I200" s="1079"/>
      <c r="J200" s="1079"/>
      <c r="K200" s="1079"/>
      <c r="L200" s="1221" t="s">
        <v>1408</v>
      </c>
      <c r="M200" s="1230" t="s">
        <v>1409</v>
      </c>
      <c r="N200" s="1223" t="s">
        <v>369</v>
      </c>
      <c r="O200" s="439">
        <v>0</v>
      </c>
      <c r="P200" s="439">
        <v>0</v>
      </c>
      <c r="Q200" s="439">
        <v>0</v>
      </c>
      <c r="R200" s="1226">
        <v>0</v>
      </c>
      <c r="S200" s="439">
        <v>0</v>
      </c>
      <c r="T200" s="439">
        <v>0</v>
      </c>
      <c r="U200" s="439">
        <v>0</v>
      </c>
      <c r="V200" s="439">
        <v>0</v>
      </c>
      <c r="W200" s="439">
        <v>0</v>
      </c>
      <c r="X200" s="439">
        <v>0</v>
      </c>
      <c r="Y200" s="439">
        <v>0</v>
      </c>
      <c r="Z200" s="439">
        <v>0</v>
      </c>
      <c r="AA200" s="439">
        <v>0</v>
      </c>
      <c r="AB200" s="439">
        <v>0</v>
      </c>
      <c r="AC200" s="439">
        <v>0</v>
      </c>
      <c r="AD200" s="439">
        <v>0</v>
      </c>
      <c r="AE200" s="439">
        <v>0</v>
      </c>
      <c r="AF200" s="439">
        <v>0</v>
      </c>
      <c r="AG200" s="439">
        <v>0</v>
      </c>
      <c r="AH200" s="439">
        <v>0</v>
      </c>
      <c r="AI200" s="439">
        <v>0</v>
      </c>
      <c r="AJ200" s="439">
        <v>0</v>
      </c>
      <c r="AK200" s="439">
        <v>0</v>
      </c>
      <c r="AL200" s="439">
        <v>0</v>
      </c>
      <c r="AM200" s="439">
        <v>0</v>
      </c>
      <c r="AN200" s="1226">
        <v>0</v>
      </c>
      <c r="AO200" s="1226">
        <v>0</v>
      </c>
      <c r="AP200" s="1226">
        <v>0</v>
      </c>
      <c r="AQ200" s="1226">
        <v>0</v>
      </c>
      <c r="AR200" s="1226">
        <v>0</v>
      </c>
      <c r="AS200" s="1226">
        <v>0</v>
      </c>
      <c r="AT200" s="1226">
        <v>0</v>
      </c>
      <c r="AU200" s="1226">
        <v>0</v>
      </c>
      <c r="AV200" s="1226">
        <v>0</v>
      </c>
      <c r="AW200" s="1226">
        <v>0</v>
      </c>
      <c r="AX200" s="919"/>
      <c r="AY200" s="919"/>
      <c r="AZ200" s="919"/>
      <c r="BA200" s="1079"/>
    </row>
    <row r="201" spans="1:53" ht="11.25">
      <c r="A201" s="963">
        <v>2</v>
      </c>
      <c r="B201" s="1079"/>
      <c r="C201" s="1079"/>
      <c r="D201" s="1079"/>
      <c r="E201" s="1079"/>
      <c r="F201" s="1079"/>
      <c r="G201" s="1079"/>
      <c r="H201" s="1079"/>
      <c r="I201" s="1079"/>
      <c r="J201" s="1079"/>
      <c r="K201" s="1079"/>
      <c r="L201" s="1221" t="s">
        <v>146</v>
      </c>
      <c r="M201" s="1222" t="s">
        <v>624</v>
      </c>
      <c r="N201" s="1123" t="s">
        <v>369</v>
      </c>
      <c r="O201" s="439">
        <v>2579.3000000000002</v>
      </c>
      <c r="P201" s="439">
        <v>2814.48</v>
      </c>
      <c r="Q201" s="439">
        <v>2814.48</v>
      </c>
      <c r="R201" s="1226">
        <v>0</v>
      </c>
      <c r="S201" s="439">
        <v>2706.4723399999998</v>
      </c>
      <c r="T201" s="439">
        <v>4678.1396000000004</v>
      </c>
      <c r="U201" s="439">
        <v>4865.2651839999999</v>
      </c>
      <c r="V201" s="439">
        <v>5059.8757913600011</v>
      </c>
      <c r="W201" s="439">
        <v>5262.2708230144008</v>
      </c>
      <c r="X201" s="439">
        <v>5472.7616559349763</v>
      </c>
      <c r="Y201" s="439">
        <v>0</v>
      </c>
      <c r="Z201" s="439">
        <v>0</v>
      </c>
      <c r="AA201" s="439">
        <v>0</v>
      </c>
      <c r="AB201" s="439">
        <v>0</v>
      </c>
      <c r="AC201" s="439">
        <v>0</v>
      </c>
      <c r="AD201" s="439">
        <v>3453.9379297280007</v>
      </c>
      <c r="AE201" s="439">
        <v>3599.0033227765766</v>
      </c>
      <c r="AF201" s="439">
        <v>3742.9634556876399</v>
      </c>
      <c r="AG201" s="439">
        <v>3892.6819939151455</v>
      </c>
      <c r="AH201" s="439">
        <v>4048.3892736717512</v>
      </c>
      <c r="AI201" s="439">
        <v>0</v>
      </c>
      <c r="AJ201" s="439">
        <v>0</v>
      </c>
      <c r="AK201" s="439">
        <v>0</v>
      </c>
      <c r="AL201" s="439">
        <v>0</v>
      </c>
      <c r="AM201" s="439">
        <v>0</v>
      </c>
      <c r="AN201" s="1226">
        <v>27.617706587313613</v>
      </c>
      <c r="AO201" s="1226">
        <v>4.1999999999999984</v>
      </c>
      <c r="AP201" s="1226">
        <v>4.0000000000000062</v>
      </c>
      <c r="AQ201" s="1226">
        <v>4.0000000000000009</v>
      </c>
      <c r="AR201" s="1226">
        <v>3.999999999999996</v>
      </c>
      <c r="AS201" s="1226">
        <v>-100</v>
      </c>
      <c r="AT201" s="1226">
        <v>0</v>
      </c>
      <c r="AU201" s="1226">
        <v>0</v>
      </c>
      <c r="AV201" s="1226">
        <v>0</v>
      </c>
      <c r="AW201" s="1226">
        <v>0</v>
      </c>
      <c r="AX201" s="919"/>
      <c r="AY201" s="919"/>
      <c r="AZ201" s="919"/>
      <c r="BA201" s="1079"/>
    </row>
    <row r="202" spans="1:53" s="113" customFormat="1" ht="22.5">
      <c r="A202" s="1227">
        <v>2</v>
      </c>
      <c r="B202" s="1237"/>
      <c r="C202" s="1237"/>
      <c r="D202" s="1237"/>
      <c r="E202" s="1237"/>
      <c r="F202" s="1237"/>
      <c r="G202" s="1237"/>
      <c r="H202" s="1237"/>
      <c r="I202" s="1237"/>
      <c r="J202" s="1237"/>
      <c r="K202" s="1237"/>
      <c r="L202" s="1238" t="s">
        <v>167</v>
      </c>
      <c r="M202" s="1239" t="s">
        <v>625</v>
      </c>
      <c r="N202" s="1240" t="s">
        <v>369</v>
      </c>
      <c r="O202" s="1218">
        <v>4185</v>
      </c>
      <c r="P202" s="1218">
        <v>4089.9</v>
      </c>
      <c r="Q202" s="1218">
        <v>4089.9</v>
      </c>
      <c r="R202" s="1218">
        <v>0</v>
      </c>
      <c r="S202" s="1218">
        <v>4143.7</v>
      </c>
      <c r="T202" s="1218">
        <v>3900.2000000000007</v>
      </c>
      <c r="U202" s="1218">
        <v>3914.5000000000009</v>
      </c>
      <c r="V202" s="1218">
        <v>3929.5150000000008</v>
      </c>
      <c r="W202" s="1218">
        <v>3945.2807500000008</v>
      </c>
      <c r="X202" s="1218">
        <v>3961.8347875000009</v>
      </c>
      <c r="Y202" s="1218">
        <v>1.8</v>
      </c>
      <c r="Z202" s="1218">
        <v>1.8</v>
      </c>
      <c r="AA202" s="1218">
        <v>1.8</v>
      </c>
      <c r="AB202" s="1218">
        <v>1.8</v>
      </c>
      <c r="AC202" s="1218">
        <v>1.8</v>
      </c>
      <c r="AD202" s="1218">
        <v>3828.1515008000006</v>
      </c>
      <c r="AE202" s="1218">
        <v>3928.6284838336005</v>
      </c>
      <c r="AF202" s="1218">
        <v>3966.8644231869448</v>
      </c>
      <c r="AG202" s="1218">
        <v>4006.6226001144223</v>
      </c>
      <c r="AH202" s="1218">
        <v>4047.9699041189997</v>
      </c>
      <c r="AI202" s="1218">
        <v>1.8</v>
      </c>
      <c r="AJ202" s="1218">
        <v>1.8</v>
      </c>
      <c r="AK202" s="1218">
        <v>1.8</v>
      </c>
      <c r="AL202" s="1218">
        <v>1.8</v>
      </c>
      <c r="AM202" s="1218">
        <v>1.8</v>
      </c>
      <c r="AN202" s="1218">
        <v>-7.6151386249004336</v>
      </c>
      <c r="AO202" s="1218">
        <v>2.6246866931103021</v>
      </c>
      <c r="AP202" s="1218">
        <v>0.9732643213957769</v>
      </c>
      <c r="AQ202" s="1218">
        <v>1.002257014257526</v>
      </c>
      <c r="AR202" s="1218">
        <v>1.0319740123114309</v>
      </c>
      <c r="AS202" s="1218">
        <v>-99.955533266238746</v>
      </c>
      <c r="AT202" s="1218">
        <v>0</v>
      </c>
      <c r="AU202" s="1218">
        <v>0</v>
      </c>
      <c r="AV202" s="1218">
        <v>0</v>
      </c>
      <c r="AW202" s="1218">
        <v>0</v>
      </c>
      <c r="AX202" s="1229" t="s">
        <v>4240</v>
      </c>
      <c r="AY202" s="919" t="s">
        <v>4228</v>
      </c>
      <c r="AZ202" s="1229"/>
      <c r="BA202" s="1237"/>
    </row>
    <row r="203" spans="1:53" ht="11.25">
      <c r="A203" s="963">
        <v>2</v>
      </c>
      <c r="B203" s="1079" t="s">
        <v>136</v>
      </c>
      <c r="C203" s="1079"/>
      <c r="D203" s="1079"/>
      <c r="E203" s="1079"/>
      <c r="F203" s="1079"/>
      <c r="G203" s="1079"/>
      <c r="H203" s="1079"/>
      <c r="I203" s="1079"/>
      <c r="J203" s="1079"/>
      <c r="K203" s="1079"/>
      <c r="L203" s="1221" t="s">
        <v>168</v>
      </c>
      <c r="M203" s="1230" t="s">
        <v>626</v>
      </c>
      <c r="N203" s="1223" t="s">
        <v>369</v>
      </c>
      <c r="O203" s="439">
        <v>41.4</v>
      </c>
      <c r="P203" s="439">
        <v>44.2</v>
      </c>
      <c r="Q203" s="439">
        <v>44.2</v>
      </c>
      <c r="R203" s="1226">
        <v>0</v>
      </c>
      <c r="S203" s="439">
        <v>41.9</v>
      </c>
      <c r="T203" s="439">
        <v>47.3</v>
      </c>
      <c r="U203" s="439">
        <v>47.3</v>
      </c>
      <c r="V203" s="439">
        <v>47.3</v>
      </c>
      <c r="W203" s="439">
        <v>47.3</v>
      </c>
      <c r="X203" s="439">
        <v>47.3</v>
      </c>
      <c r="Y203" s="439">
        <v>0</v>
      </c>
      <c r="Z203" s="439">
        <v>0</v>
      </c>
      <c r="AA203" s="439">
        <v>0</v>
      </c>
      <c r="AB203" s="439">
        <v>0</v>
      </c>
      <c r="AC203" s="439">
        <v>0</v>
      </c>
      <c r="AD203" s="439">
        <v>47.3</v>
      </c>
      <c r="AE203" s="439">
        <v>47.3</v>
      </c>
      <c r="AF203" s="439">
        <v>47.3</v>
      </c>
      <c r="AG203" s="439">
        <v>47.3</v>
      </c>
      <c r="AH203" s="439">
        <v>47.3</v>
      </c>
      <c r="AI203" s="439">
        <v>0</v>
      </c>
      <c r="AJ203" s="439">
        <v>0</v>
      </c>
      <c r="AK203" s="439">
        <v>0</v>
      </c>
      <c r="AL203" s="439">
        <v>0</v>
      </c>
      <c r="AM203" s="439">
        <v>0</v>
      </c>
      <c r="AN203" s="1226">
        <v>12.887828162291168</v>
      </c>
      <c r="AO203" s="1226">
        <v>0</v>
      </c>
      <c r="AP203" s="1226">
        <v>0</v>
      </c>
      <c r="AQ203" s="1226">
        <v>0</v>
      </c>
      <c r="AR203" s="1226">
        <v>0</v>
      </c>
      <c r="AS203" s="1226">
        <v>-100</v>
      </c>
      <c r="AT203" s="1226">
        <v>0</v>
      </c>
      <c r="AU203" s="1226">
        <v>0</v>
      </c>
      <c r="AV203" s="1226">
        <v>0</v>
      </c>
      <c r="AW203" s="1226">
        <v>0</v>
      </c>
      <c r="AX203" s="919"/>
      <c r="AY203" s="919"/>
      <c r="AZ203" s="919"/>
      <c r="BA203" s="1079"/>
    </row>
    <row r="204" spans="1:53" ht="11.25">
      <c r="A204" s="963">
        <v>2</v>
      </c>
      <c r="B204" s="1079" t="s">
        <v>137</v>
      </c>
      <c r="C204" s="1079"/>
      <c r="D204" s="1079"/>
      <c r="E204" s="1079"/>
      <c r="F204" s="1079"/>
      <c r="G204" s="1079"/>
      <c r="H204" s="1079"/>
      <c r="I204" s="1079"/>
      <c r="J204" s="1079"/>
      <c r="K204" s="1079"/>
      <c r="L204" s="1221" t="s">
        <v>627</v>
      </c>
      <c r="M204" s="1230" t="s">
        <v>628</v>
      </c>
      <c r="N204" s="1223" t="s">
        <v>369</v>
      </c>
      <c r="O204" s="439">
        <v>3120</v>
      </c>
      <c r="P204" s="439">
        <v>3007.1</v>
      </c>
      <c r="Q204" s="439">
        <v>3007.1</v>
      </c>
      <c r="R204" s="1226">
        <v>0</v>
      </c>
      <c r="S204" s="439">
        <v>2930.7</v>
      </c>
      <c r="T204" s="439">
        <v>2770.4</v>
      </c>
      <c r="U204" s="439">
        <v>2770.4</v>
      </c>
      <c r="V204" s="439">
        <v>2770.4</v>
      </c>
      <c r="W204" s="439">
        <v>2770.4</v>
      </c>
      <c r="X204" s="439">
        <v>2770.4</v>
      </c>
      <c r="Y204" s="439">
        <v>0</v>
      </c>
      <c r="Z204" s="439">
        <v>0</v>
      </c>
      <c r="AA204" s="439">
        <v>0</v>
      </c>
      <c r="AB204" s="439">
        <v>0</v>
      </c>
      <c r="AC204" s="439">
        <v>0</v>
      </c>
      <c r="AD204" s="439">
        <v>2770.4</v>
      </c>
      <c r="AE204" s="439">
        <v>2770.4</v>
      </c>
      <c r="AF204" s="439">
        <v>2770.4</v>
      </c>
      <c r="AG204" s="439">
        <v>2770.4</v>
      </c>
      <c r="AH204" s="439">
        <v>2770.4</v>
      </c>
      <c r="AI204" s="439">
        <v>0</v>
      </c>
      <c r="AJ204" s="439">
        <v>0</v>
      </c>
      <c r="AK204" s="439">
        <v>0</v>
      </c>
      <c r="AL204" s="439">
        <v>0</v>
      </c>
      <c r="AM204" s="439">
        <v>0</v>
      </c>
      <c r="AN204" s="1226">
        <v>-5.4696830108847632</v>
      </c>
      <c r="AO204" s="1226">
        <v>0</v>
      </c>
      <c r="AP204" s="1226">
        <v>0</v>
      </c>
      <c r="AQ204" s="1226">
        <v>0</v>
      </c>
      <c r="AR204" s="1226">
        <v>0</v>
      </c>
      <c r="AS204" s="1226">
        <v>-100</v>
      </c>
      <c r="AT204" s="1226">
        <v>0</v>
      </c>
      <c r="AU204" s="1226">
        <v>0</v>
      </c>
      <c r="AV204" s="1226">
        <v>0</v>
      </c>
      <c r="AW204" s="1226">
        <v>0</v>
      </c>
      <c r="AX204" s="919"/>
      <c r="AY204" s="919"/>
      <c r="AZ204" s="919"/>
      <c r="BA204" s="1079"/>
    </row>
    <row r="205" spans="1:53" ht="11.25">
      <c r="A205" s="963">
        <v>2</v>
      </c>
      <c r="B205" s="1079" t="s">
        <v>431</v>
      </c>
      <c r="C205" s="1079"/>
      <c r="D205" s="1079"/>
      <c r="E205" s="1079"/>
      <c r="F205" s="1079"/>
      <c r="G205" s="1079"/>
      <c r="H205" s="1079"/>
      <c r="I205" s="1079"/>
      <c r="J205" s="1079"/>
      <c r="K205" s="1079"/>
      <c r="L205" s="1221" t="s">
        <v>629</v>
      </c>
      <c r="M205" s="1230" t="s">
        <v>630</v>
      </c>
      <c r="N205" s="1223" t="s">
        <v>369</v>
      </c>
      <c r="O205" s="439">
        <v>255.9</v>
      </c>
      <c r="P205" s="439">
        <v>266.39999999999998</v>
      </c>
      <c r="Q205" s="439">
        <v>266.39999999999998</v>
      </c>
      <c r="R205" s="1226">
        <v>0</v>
      </c>
      <c r="S205" s="439">
        <v>276.60000000000002</v>
      </c>
      <c r="T205" s="439">
        <v>153.4</v>
      </c>
      <c r="U205" s="439">
        <v>153.4</v>
      </c>
      <c r="V205" s="439">
        <v>153.4</v>
      </c>
      <c r="W205" s="439">
        <v>153.4</v>
      </c>
      <c r="X205" s="439">
        <v>153.4</v>
      </c>
      <c r="Y205" s="439">
        <v>0</v>
      </c>
      <c r="Z205" s="439">
        <v>0</v>
      </c>
      <c r="AA205" s="439">
        <v>0</v>
      </c>
      <c r="AB205" s="439">
        <v>0</v>
      </c>
      <c r="AC205" s="439">
        <v>0</v>
      </c>
      <c r="AD205" s="439">
        <v>153.4</v>
      </c>
      <c r="AE205" s="439">
        <v>153.4</v>
      </c>
      <c r="AF205" s="439">
        <v>153.4</v>
      </c>
      <c r="AG205" s="439">
        <v>153.4</v>
      </c>
      <c r="AH205" s="439">
        <v>153.4</v>
      </c>
      <c r="AI205" s="439">
        <v>0</v>
      </c>
      <c r="AJ205" s="439">
        <v>0</v>
      </c>
      <c r="AK205" s="439">
        <v>0</v>
      </c>
      <c r="AL205" s="439">
        <v>0</v>
      </c>
      <c r="AM205" s="439">
        <v>0</v>
      </c>
      <c r="AN205" s="1226">
        <v>-44.540853217642805</v>
      </c>
      <c r="AO205" s="1226">
        <v>0</v>
      </c>
      <c r="AP205" s="1226">
        <v>0</v>
      </c>
      <c r="AQ205" s="1226">
        <v>0</v>
      </c>
      <c r="AR205" s="1226">
        <v>0</v>
      </c>
      <c r="AS205" s="1226">
        <v>-100</v>
      </c>
      <c r="AT205" s="1226">
        <v>0</v>
      </c>
      <c r="AU205" s="1226">
        <v>0</v>
      </c>
      <c r="AV205" s="1226">
        <v>0</v>
      </c>
      <c r="AW205" s="1226">
        <v>0</v>
      </c>
      <c r="AX205" s="919"/>
      <c r="AY205" s="919"/>
      <c r="AZ205" s="919"/>
      <c r="BA205" s="1079"/>
    </row>
    <row r="206" spans="1:53" ht="11.25">
      <c r="A206" s="963">
        <v>2</v>
      </c>
      <c r="B206" s="1079" t="s">
        <v>432</v>
      </c>
      <c r="C206" s="1079"/>
      <c r="D206" s="1079"/>
      <c r="E206" s="1079"/>
      <c r="F206" s="1079"/>
      <c r="G206" s="1079"/>
      <c r="H206" s="1079"/>
      <c r="I206" s="1079"/>
      <c r="J206" s="1079"/>
      <c r="K206" s="1079"/>
      <c r="L206" s="1221" t="s">
        <v>631</v>
      </c>
      <c r="M206" s="1230" t="s">
        <v>632</v>
      </c>
      <c r="N206" s="1223" t="s">
        <v>369</v>
      </c>
      <c r="O206" s="439">
        <v>0</v>
      </c>
      <c r="P206" s="439">
        <v>0</v>
      </c>
      <c r="Q206" s="439">
        <v>0</v>
      </c>
      <c r="R206" s="1226">
        <v>0</v>
      </c>
      <c r="S206" s="439">
        <v>0</v>
      </c>
      <c r="T206" s="439">
        <v>0</v>
      </c>
      <c r="U206" s="439">
        <v>0</v>
      </c>
      <c r="V206" s="439">
        <v>0</v>
      </c>
      <c r="W206" s="439">
        <v>0</v>
      </c>
      <c r="X206" s="439">
        <v>0</v>
      </c>
      <c r="Y206" s="439">
        <v>0</v>
      </c>
      <c r="Z206" s="439">
        <v>0</v>
      </c>
      <c r="AA206" s="439">
        <v>0</v>
      </c>
      <c r="AB206" s="439">
        <v>0</v>
      </c>
      <c r="AC206" s="439">
        <v>0</v>
      </c>
      <c r="AD206" s="439">
        <v>0</v>
      </c>
      <c r="AE206" s="439">
        <v>0</v>
      </c>
      <c r="AF206" s="439">
        <v>0</v>
      </c>
      <c r="AG206" s="439">
        <v>0</v>
      </c>
      <c r="AH206" s="439">
        <v>0</v>
      </c>
      <c r="AI206" s="439">
        <v>0</v>
      </c>
      <c r="AJ206" s="439">
        <v>0</v>
      </c>
      <c r="AK206" s="439">
        <v>0</v>
      </c>
      <c r="AL206" s="439">
        <v>0</v>
      </c>
      <c r="AM206" s="439">
        <v>0</v>
      </c>
      <c r="AN206" s="1226">
        <v>0</v>
      </c>
      <c r="AO206" s="1226">
        <v>0</v>
      </c>
      <c r="AP206" s="1226">
        <v>0</v>
      </c>
      <c r="AQ206" s="1226">
        <v>0</v>
      </c>
      <c r="AR206" s="1226">
        <v>0</v>
      </c>
      <c r="AS206" s="1226">
        <v>0</v>
      </c>
      <c r="AT206" s="1226">
        <v>0</v>
      </c>
      <c r="AU206" s="1226">
        <v>0</v>
      </c>
      <c r="AV206" s="1226">
        <v>0</v>
      </c>
      <c r="AW206" s="1226">
        <v>0</v>
      </c>
      <c r="AX206" s="919"/>
      <c r="AY206" s="919"/>
      <c r="AZ206" s="919"/>
      <c r="BA206" s="1079"/>
    </row>
    <row r="207" spans="1:53" ht="11.25">
      <c r="A207" s="963">
        <v>2</v>
      </c>
      <c r="B207" s="1079" t="s">
        <v>433</v>
      </c>
      <c r="C207" s="1079"/>
      <c r="D207" s="1079"/>
      <c r="E207" s="1079"/>
      <c r="F207" s="1079"/>
      <c r="G207" s="1079"/>
      <c r="H207" s="1079"/>
      <c r="I207" s="1079"/>
      <c r="J207" s="1079"/>
      <c r="K207" s="1079"/>
      <c r="L207" s="1221" t="s">
        <v>633</v>
      </c>
      <c r="M207" s="1230" t="s">
        <v>634</v>
      </c>
      <c r="N207" s="1223" t="s">
        <v>369</v>
      </c>
      <c r="O207" s="439">
        <v>528.20000000000005</v>
      </c>
      <c r="P207" s="439">
        <v>548.9</v>
      </c>
      <c r="Q207" s="439">
        <v>548.9</v>
      </c>
      <c r="R207" s="1226">
        <v>0</v>
      </c>
      <c r="S207" s="439">
        <v>641.9</v>
      </c>
      <c r="T207" s="439">
        <v>641.29999999999995</v>
      </c>
      <c r="U207" s="439">
        <v>641.29999999999995</v>
      </c>
      <c r="V207" s="439">
        <v>641.29999999999995</v>
      </c>
      <c r="W207" s="439">
        <v>641.29999999999995</v>
      </c>
      <c r="X207" s="439">
        <v>641.29999999999995</v>
      </c>
      <c r="Y207" s="439">
        <v>0</v>
      </c>
      <c r="Z207" s="439">
        <v>0</v>
      </c>
      <c r="AA207" s="439">
        <v>0</v>
      </c>
      <c r="AB207" s="439">
        <v>0</v>
      </c>
      <c r="AC207" s="439">
        <v>0</v>
      </c>
      <c r="AD207" s="439">
        <v>601.99</v>
      </c>
      <c r="AE207" s="439">
        <v>691.83</v>
      </c>
      <c r="AF207" s="439">
        <v>719.51</v>
      </c>
      <c r="AG207" s="439">
        <v>748.29</v>
      </c>
      <c r="AH207" s="439">
        <v>778.22</v>
      </c>
      <c r="AI207" s="439">
        <v>0</v>
      </c>
      <c r="AJ207" s="439">
        <v>0</v>
      </c>
      <c r="AK207" s="439">
        <v>0</v>
      </c>
      <c r="AL207" s="439">
        <v>0</v>
      </c>
      <c r="AM207" s="439">
        <v>0</v>
      </c>
      <c r="AN207" s="1226">
        <v>-6.2174793581554715</v>
      </c>
      <c r="AO207" s="1226">
        <v>14.923835944118677</v>
      </c>
      <c r="AP207" s="1226">
        <v>4.0009829004235069</v>
      </c>
      <c r="AQ207" s="1226">
        <v>3.9999444066100502</v>
      </c>
      <c r="AR207" s="1226">
        <v>3.9997861791551492</v>
      </c>
      <c r="AS207" s="1226">
        <v>-100</v>
      </c>
      <c r="AT207" s="1226">
        <v>0</v>
      </c>
      <c r="AU207" s="1226">
        <v>0</v>
      </c>
      <c r="AV207" s="1226">
        <v>0</v>
      </c>
      <c r="AW207" s="1226">
        <v>0</v>
      </c>
      <c r="AX207" s="919"/>
      <c r="AY207" s="919"/>
      <c r="AZ207" s="919"/>
      <c r="BA207" s="1079"/>
    </row>
    <row r="208" spans="1:53" ht="11.25">
      <c r="A208" s="963">
        <v>2</v>
      </c>
      <c r="B208" s="1079" t="s">
        <v>430</v>
      </c>
      <c r="C208" s="1079"/>
      <c r="D208" s="1079"/>
      <c r="E208" s="1079"/>
      <c r="F208" s="1079"/>
      <c r="G208" s="1079"/>
      <c r="H208" s="1079"/>
      <c r="I208" s="1079"/>
      <c r="J208" s="1079"/>
      <c r="K208" s="1079"/>
      <c r="L208" s="1221" t="s">
        <v>635</v>
      </c>
      <c r="M208" s="1230" t="s">
        <v>636</v>
      </c>
      <c r="N208" s="1223" t="s">
        <v>369</v>
      </c>
      <c r="O208" s="439">
        <v>0</v>
      </c>
      <c r="P208" s="439">
        <v>0</v>
      </c>
      <c r="Q208" s="439">
        <v>0</v>
      </c>
      <c r="R208" s="1226">
        <v>0</v>
      </c>
      <c r="S208" s="439">
        <v>0</v>
      </c>
      <c r="T208" s="439">
        <v>0</v>
      </c>
      <c r="U208" s="439">
        <v>0</v>
      </c>
      <c r="V208" s="439">
        <v>0</v>
      </c>
      <c r="W208" s="439">
        <v>0</v>
      </c>
      <c r="X208" s="439">
        <v>0</v>
      </c>
      <c r="Y208" s="439">
        <v>0</v>
      </c>
      <c r="Z208" s="439">
        <v>0</v>
      </c>
      <c r="AA208" s="439">
        <v>0</v>
      </c>
      <c r="AB208" s="439">
        <v>0</v>
      </c>
      <c r="AC208" s="439">
        <v>0</v>
      </c>
      <c r="AD208" s="439">
        <v>0</v>
      </c>
      <c r="AE208" s="439">
        <v>0</v>
      </c>
      <c r="AF208" s="439">
        <v>0</v>
      </c>
      <c r="AG208" s="439">
        <v>0</v>
      </c>
      <c r="AH208" s="439">
        <v>0</v>
      </c>
      <c r="AI208" s="439">
        <v>0</v>
      </c>
      <c r="AJ208" s="439">
        <v>0</v>
      </c>
      <c r="AK208" s="439">
        <v>0</v>
      </c>
      <c r="AL208" s="439">
        <v>0</v>
      </c>
      <c r="AM208" s="439">
        <v>0</v>
      </c>
      <c r="AN208" s="1226">
        <v>0</v>
      </c>
      <c r="AO208" s="1226">
        <v>0</v>
      </c>
      <c r="AP208" s="1226">
        <v>0</v>
      </c>
      <c r="AQ208" s="1226">
        <v>0</v>
      </c>
      <c r="AR208" s="1226">
        <v>0</v>
      </c>
      <c r="AS208" s="1226">
        <v>0</v>
      </c>
      <c r="AT208" s="1226">
        <v>0</v>
      </c>
      <c r="AU208" s="1226">
        <v>0</v>
      </c>
      <c r="AV208" s="1226">
        <v>0</v>
      </c>
      <c r="AW208" s="1226">
        <v>0</v>
      </c>
      <c r="AX208" s="919"/>
      <c r="AY208" s="919"/>
      <c r="AZ208" s="919"/>
      <c r="BA208" s="1079"/>
    </row>
    <row r="209" spans="1:53" ht="11.25">
      <c r="A209" s="963">
        <v>2</v>
      </c>
      <c r="B209" s="1079" t="s">
        <v>1434</v>
      </c>
      <c r="C209" s="1079"/>
      <c r="D209" s="1079"/>
      <c r="E209" s="1079"/>
      <c r="F209" s="1079"/>
      <c r="G209" s="1079"/>
      <c r="H209" s="1079"/>
      <c r="I209" s="1079"/>
      <c r="J209" s="1079"/>
      <c r="K209" s="1079"/>
      <c r="L209" s="1221" t="s">
        <v>637</v>
      </c>
      <c r="M209" s="1230" t="s">
        <v>638</v>
      </c>
      <c r="N209" s="1223" t="s">
        <v>369</v>
      </c>
      <c r="O209" s="964">
        <v>7.8</v>
      </c>
      <c r="P209" s="964">
        <v>0</v>
      </c>
      <c r="Q209" s="964">
        <v>0</v>
      </c>
      <c r="R209" s="1226">
        <v>0</v>
      </c>
      <c r="S209" s="964">
        <v>1.8</v>
      </c>
      <c r="T209" s="964">
        <v>1.8</v>
      </c>
      <c r="U209" s="964">
        <v>1.8</v>
      </c>
      <c r="V209" s="964">
        <v>1.8</v>
      </c>
      <c r="W209" s="964">
        <v>1.8</v>
      </c>
      <c r="X209" s="964">
        <v>1.8</v>
      </c>
      <c r="Y209" s="964">
        <v>1.8</v>
      </c>
      <c r="Z209" s="964">
        <v>1.8</v>
      </c>
      <c r="AA209" s="964">
        <v>1.8</v>
      </c>
      <c r="AB209" s="964">
        <v>1.8</v>
      </c>
      <c r="AC209" s="964">
        <v>1.8</v>
      </c>
      <c r="AD209" s="964">
        <v>1.8</v>
      </c>
      <c r="AE209" s="964">
        <v>1.8</v>
      </c>
      <c r="AF209" s="964">
        <v>1.8</v>
      </c>
      <c r="AG209" s="964">
        <v>1.8</v>
      </c>
      <c r="AH209" s="964">
        <v>1.8</v>
      </c>
      <c r="AI209" s="964">
        <v>1.8</v>
      </c>
      <c r="AJ209" s="964">
        <v>1.8</v>
      </c>
      <c r="AK209" s="964">
        <v>1.8</v>
      </c>
      <c r="AL209" s="964">
        <v>1.8</v>
      </c>
      <c r="AM209" s="964">
        <v>1.8</v>
      </c>
      <c r="AN209" s="1226">
        <v>0</v>
      </c>
      <c r="AO209" s="1226">
        <v>0</v>
      </c>
      <c r="AP209" s="1226">
        <v>0</v>
      </c>
      <c r="AQ209" s="1226">
        <v>0</v>
      </c>
      <c r="AR209" s="1226">
        <v>0</v>
      </c>
      <c r="AS209" s="1226">
        <v>0</v>
      </c>
      <c r="AT209" s="1226">
        <v>0</v>
      </c>
      <c r="AU209" s="1226">
        <v>0</v>
      </c>
      <c r="AV209" s="1226">
        <v>0</v>
      </c>
      <c r="AW209" s="1226">
        <v>0</v>
      </c>
      <c r="AX209" s="919"/>
      <c r="AY209" s="919"/>
      <c r="AZ209" s="919"/>
      <c r="BA209" s="1079"/>
    </row>
    <row r="210" spans="1:53" ht="11.25">
      <c r="A210" s="963">
        <v>2</v>
      </c>
      <c r="B210" s="1079" t="s">
        <v>1435</v>
      </c>
      <c r="C210" s="1079"/>
      <c r="D210" s="1079"/>
      <c r="E210" s="1079"/>
      <c r="F210" s="1079"/>
      <c r="G210" s="1079"/>
      <c r="H210" s="1079"/>
      <c r="I210" s="1079"/>
      <c r="J210" s="1079"/>
      <c r="K210" s="1079"/>
      <c r="L210" s="1221" t="s">
        <v>639</v>
      </c>
      <c r="M210" s="1230" t="s">
        <v>640</v>
      </c>
      <c r="N210" s="1223" t="s">
        <v>369</v>
      </c>
      <c r="O210" s="439">
        <v>0</v>
      </c>
      <c r="P210" s="439">
        <v>0</v>
      </c>
      <c r="Q210" s="439">
        <v>0</v>
      </c>
      <c r="R210" s="1226">
        <v>0</v>
      </c>
      <c r="S210" s="439">
        <v>0</v>
      </c>
      <c r="T210" s="439">
        <v>0</v>
      </c>
      <c r="U210" s="439">
        <v>0</v>
      </c>
      <c r="V210" s="439">
        <v>0</v>
      </c>
      <c r="W210" s="439">
        <v>0</v>
      </c>
      <c r="X210" s="439">
        <v>0</v>
      </c>
      <c r="Y210" s="439">
        <v>0</v>
      </c>
      <c r="Z210" s="439">
        <v>0</v>
      </c>
      <c r="AA210" s="439">
        <v>0</v>
      </c>
      <c r="AB210" s="439">
        <v>0</v>
      </c>
      <c r="AC210" s="439">
        <v>0</v>
      </c>
      <c r="AD210" s="439">
        <v>0</v>
      </c>
      <c r="AE210" s="439">
        <v>0</v>
      </c>
      <c r="AF210" s="439">
        <v>0</v>
      </c>
      <c r="AG210" s="439">
        <v>0</v>
      </c>
      <c r="AH210" s="439">
        <v>0</v>
      </c>
      <c r="AI210" s="439">
        <v>0</v>
      </c>
      <c r="AJ210" s="439">
        <v>0</v>
      </c>
      <c r="AK210" s="439">
        <v>0</v>
      </c>
      <c r="AL210" s="439">
        <v>0</v>
      </c>
      <c r="AM210" s="439">
        <v>0</v>
      </c>
      <c r="AN210" s="1226">
        <v>0</v>
      </c>
      <c r="AO210" s="1226">
        <v>0</v>
      </c>
      <c r="AP210" s="1226">
        <v>0</v>
      </c>
      <c r="AQ210" s="1226">
        <v>0</v>
      </c>
      <c r="AR210" s="1226">
        <v>0</v>
      </c>
      <c r="AS210" s="1226">
        <v>0</v>
      </c>
      <c r="AT210" s="1226">
        <v>0</v>
      </c>
      <c r="AU210" s="1226">
        <v>0</v>
      </c>
      <c r="AV210" s="1226">
        <v>0</v>
      </c>
      <c r="AW210" s="1226">
        <v>0</v>
      </c>
      <c r="AX210" s="919"/>
      <c r="AY210" s="919"/>
      <c r="AZ210" s="919"/>
      <c r="BA210" s="1079"/>
    </row>
    <row r="211" spans="1:53" ht="11.25">
      <c r="A211" s="963">
        <v>2</v>
      </c>
      <c r="B211" s="1079" t="s">
        <v>434</v>
      </c>
      <c r="C211" s="1079"/>
      <c r="D211" s="1079"/>
      <c r="E211" s="1079"/>
      <c r="F211" s="1079"/>
      <c r="G211" s="1079"/>
      <c r="H211" s="1079"/>
      <c r="I211" s="1079"/>
      <c r="J211" s="1079"/>
      <c r="K211" s="1079"/>
      <c r="L211" s="1221" t="s">
        <v>641</v>
      </c>
      <c r="M211" s="1230" t="s">
        <v>1159</v>
      </c>
      <c r="N211" s="1223" t="s">
        <v>369</v>
      </c>
      <c r="O211" s="439">
        <v>231.7</v>
      </c>
      <c r="P211" s="439">
        <v>223.3</v>
      </c>
      <c r="Q211" s="439">
        <v>223.3</v>
      </c>
      <c r="R211" s="1226">
        <v>0</v>
      </c>
      <c r="S211" s="439">
        <v>250.8</v>
      </c>
      <c r="T211" s="439">
        <v>286</v>
      </c>
      <c r="U211" s="439">
        <v>300.3</v>
      </c>
      <c r="V211" s="439">
        <v>315.315</v>
      </c>
      <c r="W211" s="439">
        <v>331.08075000000002</v>
      </c>
      <c r="X211" s="439">
        <v>347.63478750000002</v>
      </c>
      <c r="Y211" s="439">
        <v>0</v>
      </c>
      <c r="Z211" s="439">
        <v>0</v>
      </c>
      <c r="AA211" s="439">
        <v>0</v>
      </c>
      <c r="AB211" s="439">
        <v>0</v>
      </c>
      <c r="AC211" s="439">
        <v>0</v>
      </c>
      <c r="AD211" s="439">
        <v>253.26150080000002</v>
      </c>
      <c r="AE211" s="439">
        <v>263.89848383360004</v>
      </c>
      <c r="AF211" s="439">
        <v>274.45442318694404</v>
      </c>
      <c r="AG211" s="439">
        <v>285.4326001144218</v>
      </c>
      <c r="AH211" s="439">
        <v>296.84990411899867</v>
      </c>
      <c r="AI211" s="439">
        <v>0</v>
      </c>
      <c r="AJ211" s="439">
        <v>0</v>
      </c>
      <c r="AK211" s="439">
        <v>0</v>
      </c>
      <c r="AL211" s="439">
        <v>0</v>
      </c>
      <c r="AM211" s="439">
        <v>0</v>
      </c>
      <c r="AN211" s="1226">
        <v>0.98145964912281103</v>
      </c>
      <c r="AO211" s="1226">
        <v>4.2000000000000064</v>
      </c>
      <c r="AP211" s="1226">
        <v>4</v>
      </c>
      <c r="AQ211" s="1226">
        <v>4</v>
      </c>
      <c r="AR211" s="1226">
        <v>3.9999999999999964</v>
      </c>
      <c r="AS211" s="1226">
        <v>-100</v>
      </c>
      <c r="AT211" s="1226">
        <v>0</v>
      </c>
      <c r="AU211" s="1226">
        <v>0</v>
      </c>
      <c r="AV211" s="1226">
        <v>0</v>
      </c>
      <c r="AW211" s="1226">
        <v>0</v>
      </c>
      <c r="AX211" s="919"/>
      <c r="AY211" s="919"/>
      <c r="AZ211" s="919"/>
      <c r="BA211" s="1079"/>
    </row>
    <row r="212" spans="1:53" ht="67.5">
      <c r="A212" s="963">
        <v>2</v>
      </c>
      <c r="B212" s="1079" t="s">
        <v>1466</v>
      </c>
      <c r="C212" s="1079"/>
      <c r="D212" s="1079"/>
      <c r="E212" s="1079"/>
      <c r="F212" s="1079"/>
      <c r="G212" s="1079"/>
      <c r="H212" s="1079"/>
      <c r="I212" s="1079"/>
      <c r="J212" s="1079"/>
      <c r="K212" s="1079"/>
      <c r="L212" s="1221" t="s">
        <v>169</v>
      </c>
      <c r="M212" s="1222" t="s">
        <v>485</v>
      </c>
      <c r="N212" s="1223" t="s">
        <v>369</v>
      </c>
      <c r="O212" s="1242"/>
      <c r="P212" s="1242"/>
      <c r="Q212" s="1242"/>
      <c r="R212" s="1226">
        <v>0</v>
      </c>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26">
        <v>0</v>
      </c>
      <c r="AO212" s="1226">
        <v>0</v>
      </c>
      <c r="AP212" s="1226">
        <v>0</v>
      </c>
      <c r="AQ212" s="1226">
        <v>0</v>
      </c>
      <c r="AR212" s="1226">
        <v>0</v>
      </c>
      <c r="AS212" s="1226">
        <v>0</v>
      </c>
      <c r="AT212" s="1226">
        <v>0</v>
      </c>
      <c r="AU212" s="1226">
        <v>0</v>
      </c>
      <c r="AV212" s="1226">
        <v>0</v>
      </c>
      <c r="AW212" s="1226">
        <v>0</v>
      </c>
      <c r="AX212" s="919"/>
      <c r="AY212" s="919"/>
      <c r="AZ212" s="919"/>
      <c r="BA212" s="1079"/>
    </row>
    <row r="213" spans="1:53" ht="11.25">
      <c r="A213" s="963">
        <v>2</v>
      </c>
      <c r="B213" s="1079" t="s">
        <v>642</v>
      </c>
      <c r="C213" s="1079"/>
      <c r="D213" s="1079"/>
      <c r="E213" s="1079"/>
      <c r="F213" s="1079"/>
      <c r="G213" s="1079"/>
      <c r="H213" s="1079"/>
      <c r="I213" s="1079"/>
      <c r="J213" s="1079"/>
      <c r="K213" s="1079"/>
      <c r="L213" s="1221" t="s">
        <v>385</v>
      </c>
      <c r="M213" s="1222" t="s">
        <v>642</v>
      </c>
      <c r="N213" s="1223" t="s">
        <v>369</v>
      </c>
      <c r="O213" s="439">
        <v>0</v>
      </c>
      <c r="P213" s="439">
        <v>0</v>
      </c>
      <c r="Q213" s="439">
        <v>0</v>
      </c>
      <c r="R213" s="1226">
        <v>0</v>
      </c>
      <c r="S213" s="439">
        <v>0</v>
      </c>
      <c r="T213" s="439">
        <v>0</v>
      </c>
      <c r="U213" s="439">
        <v>0</v>
      </c>
      <c r="V213" s="439">
        <v>0</v>
      </c>
      <c r="W213" s="439">
        <v>0</v>
      </c>
      <c r="X213" s="439">
        <v>0</v>
      </c>
      <c r="Y213" s="439">
        <v>0</v>
      </c>
      <c r="Z213" s="439">
        <v>0</v>
      </c>
      <c r="AA213" s="439">
        <v>0</v>
      </c>
      <c r="AB213" s="439">
        <v>0</v>
      </c>
      <c r="AC213" s="439">
        <v>0</v>
      </c>
      <c r="AD213" s="439">
        <v>0</v>
      </c>
      <c r="AE213" s="439">
        <v>0</v>
      </c>
      <c r="AF213" s="439">
        <v>0</v>
      </c>
      <c r="AG213" s="439">
        <v>0</v>
      </c>
      <c r="AH213" s="439">
        <v>0</v>
      </c>
      <c r="AI213" s="439">
        <v>0</v>
      </c>
      <c r="AJ213" s="439">
        <v>0</v>
      </c>
      <c r="AK213" s="439">
        <v>0</v>
      </c>
      <c r="AL213" s="439">
        <v>0</v>
      </c>
      <c r="AM213" s="439">
        <v>0</v>
      </c>
      <c r="AN213" s="1226">
        <v>0</v>
      </c>
      <c r="AO213" s="1226">
        <v>0</v>
      </c>
      <c r="AP213" s="1226">
        <v>0</v>
      </c>
      <c r="AQ213" s="1226">
        <v>0</v>
      </c>
      <c r="AR213" s="1226">
        <v>0</v>
      </c>
      <c r="AS213" s="1226">
        <v>0</v>
      </c>
      <c r="AT213" s="1226">
        <v>0</v>
      </c>
      <c r="AU213" s="1226">
        <v>0</v>
      </c>
      <c r="AV213" s="1226">
        <v>0</v>
      </c>
      <c r="AW213" s="1226">
        <v>0</v>
      </c>
      <c r="AX213" s="919"/>
      <c r="AY213" s="919"/>
      <c r="AZ213" s="919"/>
      <c r="BA213" s="1079"/>
    </row>
    <row r="214" spans="1:53" ht="11.25">
      <c r="A214" s="963">
        <v>2</v>
      </c>
      <c r="B214" s="1079"/>
      <c r="C214" s="1079"/>
      <c r="D214" s="1079"/>
      <c r="E214" s="1079"/>
      <c r="F214" s="1079"/>
      <c r="G214" s="1079"/>
      <c r="H214" s="1079"/>
      <c r="I214" s="1079"/>
      <c r="J214" s="1079"/>
      <c r="K214" s="1079"/>
      <c r="L214" s="1221" t="s">
        <v>511</v>
      </c>
      <c r="M214" s="1222" t="s">
        <v>643</v>
      </c>
      <c r="N214" s="1223" t="s">
        <v>369</v>
      </c>
      <c r="O214" s="964">
        <v>421.6</v>
      </c>
      <c r="P214" s="964">
        <v>378.9</v>
      </c>
      <c r="Q214" s="964">
        <v>378.9</v>
      </c>
      <c r="R214" s="1226">
        <v>0</v>
      </c>
      <c r="S214" s="964">
        <v>438.2</v>
      </c>
      <c r="T214" s="964">
        <v>455.7</v>
      </c>
      <c r="U214" s="964">
        <v>455.7</v>
      </c>
      <c r="V214" s="964">
        <v>455.7</v>
      </c>
      <c r="W214" s="964">
        <v>455.7</v>
      </c>
      <c r="X214" s="964">
        <v>455.7</v>
      </c>
      <c r="Y214" s="964">
        <v>0</v>
      </c>
      <c r="Z214" s="964">
        <v>0</v>
      </c>
      <c r="AA214" s="964">
        <v>0</v>
      </c>
      <c r="AB214" s="964">
        <v>0</v>
      </c>
      <c r="AC214" s="964">
        <v>0</v>
      </c>
      <c r="AD214" s="964">
        <v>455.7</v>
      </c>
      <c r="AE214" s="964">
        <v>455.7</v>
      </c>
      <c r="AF214" s="964">
        <v>455.7</v>
      </c>
      <c r="AG214" s="964">
        <v>455.7</v>
      </c>
      <c r="AH214" s="964">
        <v>455.7</v>
      </c>
      <c r="AI214" s="964"/>
      <c r="AJ214" s="964"/>
      <c r="AK214" s="964"/>
      <c r="AL214" s="964"/>
      <c r="AM214" s="964"/>
      <c r="AN214" s="1226">
        <v>3.9936102236421722</v>
      </c>
      <c r="AO214" s="1226">
        <v>0</v>
      </c>
      <c r="AP214" s="1226">
        <v>0</v>
      </c>
      <c r="AQ214" s="1226">
        <v>0</v>
      </c>
      <c r="AR214" s="1226">
        <v>0</v>
      </c>
      <c r="AS214" s="1226">
        <v>-100</v>
      </c>
      <c r="AT214" s="1226">
        <v>0</v>
      </c>
      <c r="AU214" s="1226">
        <v>0</v>
      </c>
      <c r="AV214" s="1226">
        <v>0</v>
      </c>
      <c r="AW214" s="1226">
        <v>0</v>
      </c>
      <c r="AX214" s="919" t="s">
        <v>4222</v>
      </c>
      <c r="AY214" s="919"/>
      <c r="AZ214" s="919"/>
      <c r="BA214" s="1079"/>
    </row>
    <row r="215" spans="1:53" ht="78.75">
      <c r="A215" s="963">
        <v>2</v>
      </c>
      <c r="B215" s="1079" t="s">
        <v>645</v>
      </c>
      <c r="C215" s="1079"/>
      <c r="D215" s="1079"/>
      <c r="E215" s="1079"/>
      <c r="F215" s="1079"/>
      <c r="G215" s="1079"/>
      <c r="H215" s="1079"/>
      <c r="I215" s="1079"/>
      <c r="J215" s="1079"/>
      <c r="K215" s="1079"/>
      <c r="L215" s="1221" t="s">
        <v>644</v>
      </c>
      <c r="M215" s="1230" t="s">
        <v>645</v>
      </c>
      <c r="N215" s="1223" t="s">
        <v>369</v>
      </c>
      <c r="O215" s="964">
        <v>421.6</v>
      </c>
      <c r="P215" s="964">
        <v>378.9</v>
      </c>
      <c r="Q215" s="964">
        <v>378.9</v>
      </c>
      <c r="R215" s="1226">
        <v>0</v>
      </c>
      <c r="S215" s="964">
        <v>438.2</v>
      </c>
      <c r="T215" s="964">
        <v>455.7</v>
      </c>
      <c r="U215" s="964">
        <v>455.7</v>
      </c>
      <c r="V215" s="964">
        <v>455.7</v>
      </c>
      <c r="W215" s="964">
        <v>455.7</v>
      </c>
      <c r="X215" s="964">
        <v>455.7</v>
      </c>
      <c r="Y215" s="964"/>
      <c r="Z215" s="964"/>
      <c r="AA215" s="964"/>
      <c r="AB215" s="964"/>
      <c r="AC215" s="964"/>
      <c r="AD215" s="964">
        <v>455.7</v>
      </c>
      <c r="AE215" s="964">
        <v>455.7</v>
      </c>
      <c r="AF215" s="964">
        <v>455.7</v>
      </c>
      <c r="AG215" s="964">
        <v>455.7</v>
      </c>
      <c r="AH215" s="964">
        <v>455.7</v>
      </c>
      <c r="AI215" s="964"/>
      <c r="AJ215" s="964"/>
      <c r="AK215" s="964"/>
      <c r="AL215" s="964"/>
      <c r="AM215" s="964"/>
      <c r="AN215" s="1226">
        <v>3.9936102236421722</v>
      </c>
      <c r="AO215" s="1226">
        <v>0</v>
      </c>
      <c r="AP215" s="1226">
        <v>0</v>
      </c>
      <c r="AQ215" s="1226">
        <v>0</v>
      </c>
      <c r="AR215" s="1226">
        <v>0</v>
      </c>
      <c r="AS215" s="1226">
        <v>-100</v>
      </c>
      <c r="AT215" s="1226">
        <v>0</v>
      </c>
      <c r="AU215" s="1226">
        <v>0</v>
      </c>
      <c r="AV215" s="1226">
        <v>0</v>
      </c>
      <c r="AW215" s="1226">
        <v>0</v>
      </c>
      <c r="AX215" s="919" t="s">
        <v>4227</v>
      </c>
      <c r="AY215" s="919" t="s">
        <v>4230</v>
      </c>
      <c r="AZ215" s="919"/>
      <c r="BA215" s="1079"/>
    </row>
    <row r="216" spans="1:53" ht="11.25">
      <c r="A216" s="963">
        <v>2</v>
      </c>
      <c r="B216" s="1079" t="s">
        <v>646</v>
      </c>
      <c r="C216" s="1079"/>
      <c r="D216" s="1079"/>
      <c r="E216" s="1079"/>
      <c r="F216" s="1079"/>
      <c r="G216" s="1079"/>
      <c r="H216" s="1079"/>
      <c r="I216" s="1079"/>
      <c r="J216" s="1079"/>
      <c r="K216" s="1079"/>
      <c r="L216" s="1221" t="s">
        <v>513</v>
      </c>
      <c r="M216" s="1222" t="s">
        <v>646</v>
      </c>
      <c r="N216" s="1223" t="s">
        <v>369</v>
      </c>
      <c r="O216" s="964"/>
      <c r="P216" s="964"/>
      <c r="Q216" s="964"/>
      <c r="R216" s="1226">
        <v>0</v>
      </c>
      <c r="S216" s="964"/>
      <c r="T216" s="964">
        <v>0</v>
      </c>
      <c r="U216" s="964">
        <v>0</v>
      </c>
      <c r="V216" s="964">
        <v>0</v>
      </c>
      <c r="W216" s="964">
        <v>0</v>
      </c>
      <c r="X216" s="964">
        <v>0</v>
      </c>
      <c r="Y216" s="964">
        <v>0</v>
      </c>
      <c r="Z216" s="964">
        <v>0</v>
      </c>
      <c r="AA216" s="964">
        <v>0</v>
      </c>
      <c r="AB216" s="964">
        <v>0</v>
      </c>
      <c r="AC216" s="964">
        <v>0</v>
      </c>
      <c r="AD216" s="964">
        <v>0</v>
      </c>
      <c r="AE216" s="964">
        <v>0</v>
      </c>
      <c r="AF216" s="964">
        <v>0</v>
      </c>
      <c r="AG216" s="964">
        <v>0</v>
      </c>
      <c r="AH216" s="964">
        <v>0</v>
      </c>
      <c r="AI216" s="964">
        <v>0</v>
      </c>
      <c r="AJ216" s="964">
        <v>0</v>
      </c>
      <c r="AK216" s="964">
        <v>0</v>
      </c>
      <c r="AL216" s="964">
        <v>0</v>
      </c>
      <c r="AM216" s="964">
        <v>0</v>
      </c>
      <c r="AN216" s="1226">
        <v>0</v>
      </c>
      <c r="AO216" s="1226">
        <v>0</v>
      </c>
      <c r="AP216" s="1226">
        <v>0</v>
      </c>
      <c r="AQ216" s="1226">
        <v>0</v>
      </c>
      <c r="AR216" s="1226">
        <v>0</v>
      </c>
      <c r="AS216" s="1226">
        <v>0</v>
      </c>
      <c r="AT216" s="1226">
        <v>0</v>
      </c>
      <c r="AU216" s="1226">
        <v>0</v>
      </c>
      <c r="AV216" s="1226">
        <v>0</v>
      </c>
      <c r="AW216" s="1226">
        <v>0</v>
      </c>
      <c r="AX216" s="919"/>
      <c r="AY216" s="919"/>
      <c r="AZ216" s="919"/>
      <c r="BA216" s="1079"/>
    </row>
    <row r="217" spans="1:53" ht="11.25">
      <c r="A217" s="963">
        <v>2</v>
      </c>
      <c r="B217" s="1079" t="s">
        <v>647</v>
      </c>
      <c r="C217" s="1079"/>
      <c r="D217" s="1079"/>
      <c r="E217" s="1079"/>
      <c r="F217" s="1079"/>
      <c r="G217" s="1079"/>
      <c r="H217" s="1079"/>
      <c r="I217" s="1079"/>
      <c r="J217" s="1079"/>
      <c r="K217" s="1079"/>
      <c r="L217" s="1221" t="s">
        <v>516</v>
      </c>
      <c r="M217" s="1222" t="s">
        <v>647</v>
      </c>
      <c r="N217" s="1223" t="s">
        <v>369</v>
      </c>
      <c r="O217" s="964"/>
      <c r="P217" s="964"/>
      <c r="Q217" s="964"/>
      <c r="R217" s="1226">
        <v>0</v>
      </c>
      <c r="S217" s="964"/>
      <c r="T217" s="964"/>
      <c r="U217" s="964"/>
      <c r="V217" s="964"/>
      <c r="W217" s="964"/>
      <c r="X217" s="964"/>
      <c r="Y217" s="964"/>
      <c r="Z217" s="964"/>
      <c r="AA217" s="964"/>
      <c r="AB217" s="964"/>
      <c r="AC217" s="964"/>
      <c r="AD217" s="964"/>
      <c r="AE217" s="964"/>
      <c r="AF217" s="964"/>
      <c r="AG217" s="964"/>
      <c r="AH217" s="964"/>
      <c r="AI217" s="964"/>
      <c r="AJ217" s="964"/>
      <c r="AK217" s="964"/>
      <c r="AL217" s="964"/>
      <c r="AM217" s="964"/>
      <c r="AN217" s="1226">
        <v>0</v>
      </c>
      <c r="AO217" s="1226">
        <v>0</v>
      </c>
      <c r="AP217" s="1226">
        <v>0</v>
      </c>
      <c r="AQ217" s="1226">
        <v>0</v>
      </c>
      <c r="AR217" s="1226">
        <v>0</v>
      </c>
      <c r="AS217" s="1226">
        <v>0</v>
      </c>
      <c r="AT217" s="1226">
        <v>0</v>
      </c>
      <c r="AU217" s="1226">
        <v>0</v>
      </c>
      <c r="AV217" s="1226">
        <v>0</v>
      </c>
      <c r="AW217" s="1226">
        <v>0</v>
      </c>
      <c r="AX217" s="919"/>
      <c r="AY217" s="919"/>
      <c r="AZ217" s="919"/>
      <c r="BA217" s="1079"/>
    </row>
    <row r="218" spans="1:53" ht="56.25">
      <c r="A218" s="963">
        <v>2</v>
      </c>
      <c r="B218" s="1079" t="s">
        <v>648</v>
      </c>
      <c r="C218" s="1079"/>
      <c r="D218" s="1079"/>
      <c r="E218" s="1079"/>
      <c r="F218" s="1079"/>
      <c r="G218" s="1079"/>
      <c r="H218" s="1079"/>
      <c r="I218" s="1079"/>
      <c r="J218" s="1079"/>
      <c r="K218" s="1079"/>
      <c r="L218" s="1221" t="s">
        <v>519</v>
      </c>
      <c r="M218" s="1222" t="s">
        <v>648</v>
      </c>
      <c r="N218" s="1223" t="s">
        <v>369</v>
      </c>
      <c r="O218" s="964"/>
      <c r="P218" s="964"/>
      <c r="Q218" s="964"/>
      <c r="R218" s="1226">
        <v>0</v>
      </c>
      <c r="S218" s="964"/>
      <c r="T218" s="964"/>
      <c r="U218" s="964"/>
      <c r="V218" s="964"/>
      <c r="W218" s="964"/>
      <c r="X218" s="964"/>
      <c r="Y218" s="964"/>
      <c r="Z218" s="964"/>
      <c r="AA218" s="964"/>
      <c r="AB218" s="964"/>
      <c r="AC218" s="964"/>
      <c r="AD218" s="964">
        <v>450.25</v>
      </c>
      <c r="AE218" s="964"/>
      <c r="AF218" s="964"/>
      <c r="AG218" s="964"/>
      <c r="AH218" s="964"/>
      <c r="AI218" s="964"/>
      <c r="AJ218" s="964"/>
      <c r="AK218" s="964"/>
      <c r="AL218" s="964"/>
      <c r="AM218" s="964"/>
      <c r="AN218" s="1226">
        <v>0</v>
      </c>
      <c r="AO218" s="1226">
        <v>-100</v>
      </c>
      <c r="AP218" s="1226">
        <v>0</v>
      </c>
      <c r="AQ218" s="1226">
        <v>0</v>
      </c>
      <c r="AR218" s="1226">
        <v>0</v>
      </c>
      <c r="AS218" s="1226">
        <v>0</v>
      </c>
      <c r="AT218" s="1226">
        <v>0</v>
      </c>
      <c r="AU218" s="1226">
        <v>0</v>
      </c>
      <c r="AV218" s="1226">
        <v>0</v>
      </c>
      <c r="AW218" s="1226">
        <v>0</v>
      </c>
      <c r="AX218" s="919" t="s">
        <v>4243</v>
      </c>
      <c r="AY218" s="919" t="s">
        <v>4234</v>
      </c>
      <c r="AZ218" s="919"/>
      <c r="BA218" s="1079"/>
    </row>
    <row r="219" spans="1:53" ht="11.25">
      <c r="A219" s="963">
        <v>2</v>
      </c>
      <c r="B219" s="1079" t="s">
        <v>650</v>
      </c>
      <c r="C219" s="1079"/>
      <c r="D219" s="1079"/>
      <c r="E219" s="1079"/>
      <c r="F219" s="1079"/>
      <c r="G219" s="1079"/>
      <c r="H219" s="1079"/>
      <c r="I219" s="1079"/>
      <c r="J219" s="1079"/>
      <c r="K219" s="1079"/>
      <c r="L219" s="1221" t="s">
        <v>649</v>
      </c>
      <c r="M219" s="1222" t="s">
        <v>650</v>
      </c>
      <c r="N219" s="1223" t="s">
        <v>369</v>
      </c>
      <c r="O219" s="1226">
        <v>0</v>
      </c>
      <c r="P219" s="1226">
        <v>0</v>
      </c>
      <c r="Q219" s="1226">
        <v>0</v>
      </c>
      <c r="R219" s="1226">
        <v>0</v>
      </c>
      <c r="S219" s="1226">
        <v>0</v>
      </c>
      <c r="T219" s="1226">
        <v>0</v>
      </c>
      <c r="U219" s="1226">
        <v>0</v>
      </c>
      <c r="V219" s="1226">
        <v>0</v>
      </c>
      <c r="W219" s="1226">
        <v>0</v>
      </c>
      <c r="X219" s="1226">
        <v>0</v>
      </c>
      <c r="Y219" s="1226">
        <v>0</v>
      </c>
      <c r="Z219" s="1226">
        <v>0</v>
      </c>
      <c r="AA219" s="1226">
        <v>0</v>
      </c>
      <c r="AB219" s="1226">
        <v>0</v>
      </c>
      <c r="AC219" s="1226">
        <v>0</v>
      </c>
      <c r="AD219" s="1226">
        <v>0</v>
      </c>
      <c r="AE219" s="1226">
        <v>0</v>
      </c>
      <c r="AF219" s="1226">
        <v>0</v>
      </c>
      <c r="AG219" s="1226">
        <v>0</v>
      </c>
      <c r="AH219" s="1226">
        <v>0</v>
      </c>
      <c r="AI219" s="1226">
        <v>0</v>
      </c>
      <c r="AJ219" s="1226">
        <v>0</v>
      </c>
      <c r="AK219" s="1226">
        <v>0</v>
      </c>
      <c r="AL219" s="1226">
        <v>0</v>
      </c>
      <c r="AM219" s="1226">
        <v>0</v>
      </c>
      <c r="AN219" s="1226">
        <v>0</v>
      </c>
      <c r="AO219" s="1226">
        <v>0</v>
      </c>
      <c r="AP219" s="1226">
        <v>0</v>
      </c>
      <c r="AQ219" s="1226">
        <v>0</v>
      </c>
      <c r="AR219" s="1226">
        <v>0</v>
      </c>
      <c r="AS219" s="1226">
        <v>0</v>
      </c>
      <c r="AT219" s="1226">
        <v>0</v>
      </c>
      <c r="AU219" s="1226">
        <v>0</v>
      </c>
      <c r="AV219" s="1226">
        <v>0</v>
      </c>
      <c r="AW219" s="1226">
        <v>0</v>
      </c>
      <c r="AX219" s="919"/>
      <c r="AY219" s="919"/>
      <c r="AZ219" s="919"/>
      <c r="BA219" s="1079"/>
    </row>
    <row r="220" spans="1:53" ht="11.25">
      <c r="A220" s="963">
        <v>2</v>
      </c>
      <c r="B220" s="1079"/>
      <c r="C220" s="1079"/>
      <c r="D220" s="1079"/>
      <c r="E220" s="1079"/>
      <c r="F220" s="1079"/>
      <c r="G220" s="1079"/>
      <c r="H220" s="1079"/>
      <c r="I220" s="1079"/>
      <c r="J220" s="1079"/>
      <c r="K220" s="1079"/>
      <c r="L220" s="1221" t="s">
        <v>651</v>
      </c>
      <c r="M220" s="1230" t="s">
        <v>652</v>
      </c>
      <c r="N220" s="1223" t="s">
        <v>369</v>
      </c>
      <c r="O220" s="964"/>
      <c r="P220" s="964"/>
      <c r="Q220" s="964"/>
      <c r="R220" s="1226">
        <v>0</v>
      </c>
      <c r="S220" s="964"/>
      <c r="T220" s="964"/>
      <c r="U220" s="964"/>
      <c r="V220" s="964"/>
      <c r="W220" s="964"/>
      <c r="X220" s="964"/>
      <c r="Y220" s="964"/>
      <c r="Z220" s="964"/>
      <c r="AA220" s="964"/>
      <c r="AB220" s="964"/>
      <c r="AC220" s="964"/>
      <c r="AD220" s="964"/>
      <c r="AE220" s="964"/>
      <c r="AF220" s="964"/>
      <c r="AG220" s="964"/>
      <c r="AH220" s="964"/>
      <c r="AI220" s="964"/>
      <c r="AJ220" s="964"/>
      <c r="AK220" s="964"/>
      <c r="AL220" s="964"/>
      <c r="AM220" s="964"/>
      <c r="AN220" s="1226">
        <v>0</v>
      </c>
      <c r="AO220" s="1226">
        <v>0</v>
      </c>
      <c r="AP220" s="1226">
        <v>0</v>
      </c>
      <c r="AQ220" s="1226">
        <v>0</v>
      </c>
      <c r="AR220" s="1226">
        <v>0</v>
      </c>
      <c r="AS220" s="1226">
        <v>0</v>
      </c>
      <c r="AT220" s="1226">
        <v>0</v>
      </c>
      <c r="AU220" s="1226">
        <v>0</v>
      </c>
      <c r="AV220" s="1226">
        <v>0</v>
      </c>
      <c r="AW220" s="1226">
        <v>0</v>
      </c>
      <c r="AX220" s="919"/>
      <c r="AY220" s="919"/>
      <c r="AZ220" s="919"/>
      <c r="BA220" s="1079"/>
    </row>
    <row r="221" spans="1:53" ht="11.25">
      <c r="A221" s="963">
        <v>2</v>
      </c>
      <c r="B221" s="1079"/>
      <c r="C221" s="1079"/>
      <c r="D221" s="1079"/>
      <c r="E221" s="1079"/>
      <c r="F221" s="1079"/>
      <c r="G221" s="1079"/>
      <c r="H221" s="1079"/>
      <c r="I221" s="1079"/>
      <c r="J221" s="1079"/>
      <c r="K221" s="1079"/>
      <c r="L221" s="1221" t="s">
        <v>653</v>
      </c>
      <c r="M221" s="1230" t="s">
        <v>654</v>
      </c>
      <c r="N221" s="1223" t="s">
        <v>369</v>
      </c>
      <c r="O221" s="964"/>
      <c r="P221" s="964"/>
      <c r="Q221" s="964"/>
      <c r="R221" s="1226">
        <v>0</v>
      </c>
      <c r="S221" s="964"/>
      <c r="T221" s="964"/>
      <c r="U221" s="964"/>
      <c r="V221" s="964"/>
      <c r="W221" s="964"/>
      <c r="X221" s="964"/>
      <c r="Y221" s="964"/>
      <c r="Z221" s="964"/>
      <c r="AA221" s="964"/>
      <c r="AB221" s="964"/>
      <c r="AC221" s="964"/>
      <c r="AD221" s="964"/>
      <c r="AE221" s="964"/>
      <c r="AF221" s="964"/>
      <c r="AG221" s="964"/>
      <c r="AH221" s="964"/>
      <c r="AI221" s="964"/>
      <c r="AJ221" s="964"/>
      <c r="AK221" s="964"/>
      <c r="AL221" s="964"/>
      <c r="AM221" s="964"/>
      <c r="AN221" s="1226">
        <v>0</v>
      </c>
      <c r="AO221" s="1226">
        <v>0</v>
      </c>
      <c r="AP221" s="1226">
        <v>0</v>
      </c>
      <c r="AQ221" s="1226">
        <v>0</v>
      </c>
      <c r="AR221" s="1226">
        <v>0</v>
      </c>
      <c r="AS221" s="1226">
        <v>0</v>
      </c>
      <c r="AT221" s="1226">
        <v>0</v>
      </c>
      <c r="AU221" s="1226">
        <v>0</v>
      </c>
      <c r="AV221" s="1226">
        <v>0</v>
      </c>
      <c r="AW221" s="1226">
        <v>0</v>
      </c>
      <c r="AX221" s="919"/>
      <c r="AY221" s="919"/>
      <c r="AZ221" s="919"/>
      <c r="BA221" s="1079"/>
    </row>
    <row r="222" spans="1:53" ht="22.5">
      <c r="A222" s="963">
        <v>2</v>
      </c>
      <c r="B222" s="1079" t="s">
        <v>1467</v>
      </c>
      <c r="C222" s="1079"/>
      <c r="D222" s="1079"/>
      <c r="E222" s="1079"/>
      <c r="F222" s="1079"/>
      <c r="G222" s="1079"/>
      <c r="H222" s="1079"/>
      <c r="I222" s="1079"/>
      <c r="J222" s="1079"/>
      <c r="K222" s="1079"/>
      <c r="L222" s="1221" t="s">
        <v>655</v>
      </c>
      <c r="M222" s="1222" t="s">
        <v>656</v>
      </c>
      <c r="N222" s="1223" t="s">
        <v>369</v>
      </c>
      <c r="O222" s="964"/>
      <c r="P222" s="964"/>
      <c r="Q222" s="964"/>
      <c r="R222" s="1226">
        <v>0</v>
      </c>
      <c r="S222" s="964"/>
      <c r="T222" s="964"/>
      <c r="U222" s="964"/>
      <c r="V222" s="964"/>
      <c r="W222" s="964"/>
      <c r="X222" s="964"/>
      <c r="Y222" s="964"/>
      <c r="Z222" s="964"/>
      <c r="AA222" s="964"/>
      <c r="AB222" s="964"/>
      <c r="AC222" s="964"/>
      <c r="AD222" s="964"/>
      <c r="AE222" s="964"/>
      <c r="AF222" s="964"/>
      <c r="AG222" s="964"/>
      <c r="AH222" s="964"/>
      <c r="AI222" s="964"/>
      <c r="AJ222" s="964"/>
      <c r="AK222" s="964"/>
      <c r="AL222" s="964"/>
      <c r="AM222" s="964"/>
      <c r="AN222" s="1226">
        <v>0</v>
      </c>
      <c r="AO222" s="1226">
        <v>0</v>
      </c>
      <c r="AP222" s="1226">
        <v>0</v>
      </c>
      <c r="AQ222" s="1226">
        <v>0</v>
      </c>
      <c r="AR222" s="1226">
        <v>0</v>
      </c>
      <c r="AS222" s="1226">
        <v>0</v>
      </c>
      <c r="AT222" s="1226">
        <v>0</v>
      </c>
      <c r="AU222" s="1226">
        <v>0</v>
      </c>
      <c r="AV222" s="1226">
        <v>0</v>
      </c>
      <c r="AW222" s="1226">
        <v>0</v>
      </c>
      <c r="AX222" s="919"/>
      <c r="AY222" s="919"/>
      <c r="AZ222" s="919"/>
      <c r="BA222" s="1079"/>
    </row>
    <row r="223" spans="1:53" s="113" customFormat="1" ht="22.5">
      <c r="A223" s="963">
        <v>2</v>
      </c>
      <c r="B223" s="1079" t="s">
        <v>1102</v>
      </c>
      <c r="C223" s="1237"/>
      <c r="D223" s="1237"/>
      <c r="E223" s="1237"/>
      <c r="F223" s="1237"/>
      <c r="G223" s="1237"/>
      <c r="H223" s="1237"/>
      <c r="I223" s="1237"/>
      <c r="J223" s="1237"/>
      <c r="K223" s="1237"/>
      <c r="L223" s="1238" t="s">
        <v>103</v>
      </c>
      <c r="M223" s="1216" t="s">
        <v>657</v>
      </c>
      <c r="N223" s="1240" t="s">
        <v>369</v>
      </c>
      <c r="O223" s="605">
        <v>19414.29</v>
      </c>
      <c r="P223" s="605">
        <v>23708.63</v>
      </c>
      <c r="Q223" s="605">
        <v>23708.63</v>
      </c>
      <c r="R223" s="1218">
        <v>0</v>
      </c>
      <c r="S223" s="605">
        <v>21426.4873792</v>
      </c>
      <c r="T223" s="605">
        <v>24725.059999999998</v>
      </c>
      <c r="U223" s="605">
        <v>25532.7045</v>
      </c>
      <c r="V223" s="605">
        <v>26172.6711</v>
      </c>
      <c r="W223" s="605">
        <v>26958.836129999996</v>
      </c>
      <c r="X223" s="605">
        <v>28306.777936500002</v>
      </c>
      <c r="Y223" s="605">
        <v>0</v>
      </c>
      <c r="Z223" s="605">
        <v>0</v>
      </c>
      <c r="AA223" s="605">
        <v>0</v>
      </c>
      <c r="AB223" s="605">
        <v>0</v>
      </c>
      <c r="AC223" s="605">
        <v>0</v>
      </c>
      <c r="AD223" s="605">
        <v>24719.336851438464</v>
      </c>
      <c r="AE223" s="605">
        <v>25930.584357158958</v>
      </c>
      <c r="AF223" s="605">
        <v>26708.501887873725</v>
      </c>
      <c r="AG223" s="605">
        <v>27509.756944509933</v>
      </c>
      <c r="AH223" s="605">
        <v>28335.049652845228</v>
      </c>
      <c r="AI223" s="605">
        <v>0</v>
      </c>
      <c r="AJ223" s="605">
        <v>0</v>
      </c>
      <c r="AK223" s="605">
        <v>0</v>
      </c>
      <c r="AL223" s="605">
        <v>0</v>
      </c>
      <c r="AM223" s="605">
        <v>0</v>
      </c>
      <c r="AN223" s="1218">
        <v>15.368125507286996</v>
      </c>
      <c r="AO223" s="1218">
        <v>4.9000000000000368</v>
      </c>
      <c r="AP223" s="1218">
        <v>2.9999999999999938</v>
      </c>
      <c r="AQ223" s="1218">
        <v>2.9999999999999858</v>
      </c>
      <c r="AR223" s="1218">
        <v>2.9999999999999898</v>
      </c>
      <c r="AS223" s="1218">
        <v>-100</v>
      </c>
      <c r="AT223" s="1218">
        <v>0</v>
      </c>
      <c r="AU223" s="1218">
        <v>0</v>
      </c>
      <c r="AV223" s="1218">
        <v>0</v>
      </c>
      <c r="AW223" s="1218">
        <v>0</v>
      </c>
      <c r="AX223" s="919" t="s">
        <v>4239</v>
      </c>
      <c r="AY223" s="919" t="s">
        <v>4235</v>
      </c>
      <c r="AZ223" s="919"/>
      <c r="BA223" s="1237"/>
    </row>
    <row r="224" spans="1:53" s="113" customFormat="1" ht="22.5">
      <c r="A224" s="963">
        <v>2</v>
      </c>
      <c r="B224" s="1079" t="s">
        <v>1103</v>
      </c>
      <c r="C224" s="1237"/>
      <c r="D224" s="1237"/>
      <c r="E224" s="1237"/>
      <c r="F224" s="1237"/>
      <c r="G224" s="1237"/>
      <c r="H224" s="1237"/>
      <c r="I224" s="1237"/>
      <c r="J224" s="1237"/>
      <c r="K224" s="1237"/>
      <c r="L224" s="1238" t="s">
        <v>104</v>
      </c>
      <c r="M224" s="1216" t="s">
        <v>658</v>
      </c>
      <c r="N224" s="1240" t="s">
        <v>369</v>
      </c>
      <c r="O224" s="605">
        <v>7628.9</v>
      </c>
      <c r="P224" s="605">
        <v>3908</v>
      </c>
      <c r="Q224" s="605">
        <v>3908</v>
      </c>
      <c r="R224" s="1218">
        <v>0</v>
      </c>
      <c r="S224" s="605">
        <v>7833.7000000000007</v>
      </c>
      <c r="T224" s="605">
        <v>3860.7000000000003</v>
      </c>
      <c r="U224" s="605">
        <v>3860.7000000000003</v>
      </c>
      <c r="V224" s="605">
        <v>3860.7000000000003</v>
      </c>
      <c r="W224" s="605">
        <v>3860.7000000000003</v>
      </c>
      <c r="X224" s="605">
        <v>3860.4</v>
      </c>
      <c r="Y224" s="605">
        <v>0</v>
      </c>
      <c r="Z224" s="605">
        <v>0</v>
      </c>
      <c r="AA224" s="605">
        <v>0</v>
      </c>
      <c r="AB224" s="605">
        <v>0</v>
      </c>
      <c r="AC224" s="605">
        <v>0</v>
      </c>
      <c r="AD224" s="605">
        <v>3860.4</v>
      </c>
      <c r="AE224" s="605">
        <v>3860.4</v>
      </c>
      <c r="AF224" s="605">
        <v>3860.4</v>
      </c>
      <c r="AG224" s="605">
        <v>3860.4</v>
      </c>
      <c r="AH224" s="605">
        <v>3860.4</v>
      </c>
      <c r="AI224" s="605">
        <v>0</v>
      </c>
      <c r="AJ224" s="605">
        <v>0</v>
      </c>
      <c r="AK224" s="605">
        <v>0</v>
      </c>
      <c r="AL224" s="605">
        <v>0</v>
      </c>
      <c r="AM224" s="605">
        <v>0</v>
      </c>
      <c r="AN224" s="1218">
        <v>-50.720604567445783</v>
      </c>
      <c r="AO224" s="1218">
        <v>0</v>
      </c>
      <c r="AP224" s="1218">
        <v>0</v>
      </c>
      <c r="AQ224" s="1218">
        <v>0</v>
      </c>
      <c r="AR224" s="1218">
        <v>0</v>
      </c>
      <c r="AS224" s="1218">
        <v>-100</v>
      </c>
      <c r="AT224" s="1218">
        <v>0</v>
      </c>
      <c r="AU224" s="1218">
        <v>0</v>
      </c>
      <c r="AV224" s="1218">
        <v>0</v>
      </c>
      <c r="AW224" s="1218">
        <v>0</v>
      </c>
      <c r="AX224" s="919" t="s">
        <v>4238</v>
      </c>
      <c r="AY224" s="919" t="s">
        <v>4236</v>
      </c>
      <c r="AZ224" s="919"/>
      <c r="BA224" s="1237"/>
    </row>
    <row r="225" spans="1:53" ht="11.25">
      <c r="A225" s="963">
        <v>2</v>
      </c>
      <c r="B225" s="1079"/>
      <c r="C225" s="1079"/>
      <c r="D225" s="1079"/>
      <c r="E225" s="1079"/>
      <c r="F225" s="1079"/>
      <c r="G225" s="1079"/>
      <c r="H225" s="1079"/>
      <c r="I225" s="1079"/>
      <c r="J225" s="1079"/>
      <c r="K225" s="1079"/>
      <c r="L225" s="1221" t="s">
        <v>148</v>
      </c>
      <c r="M225" s="1243" t="s">
        <v>1234</v>
      </c>
      <c r="N225" s="1223" t="s">
        <v>369</v>
      </c>
      <c r="O225" s="964">
        <v>0</v>
      </c>
      <c r="P225" s="964">
        <v>0</v>
      </c>
      <c r="Q225" s="964">
        <v>0</v>
      </c>
      <c r="R225" s="1226">
        <v>0</v>
      </c>
      <c r="S225" s="964">
        <v>0</v>
      </c>
      <c r="T225" s="964">
        <v>0</v>
      </c>
      <c r="U225" s="964">
        <v>0</v>
      </c>
      <c r="V225" s="964">
        <v>0</v>
      </c>
      <c r="W225" s="964">
        <v>0</v>
      </c>
      <c r="X225" s="964">
        <v>0</v>
      </c>
      <c r="Y225" s="964">
        <v>0</v>
      </c>
      <c r="Z225" s="964">
        <v>0</v>
      </c>
      <c r="AA225" s="964">
        <v>0</v>
      </c>
      <c r="AB225" s="964">
        <v>0</v>
      </c>
      <c r="AC225" s="964">
        <v>0</v>
      </c>
      <c r="AD225" s="964">
        <v>0</v>
      </c>
      <c r="AE225" s="964">
        <v>0</v>
      </c>
      <c r="AF225" s="964">
        <v>0</v>
      </c>
      <c r="AG225" s="964">
        <v>0</v>
      </c>
      <c r="AH225" s="964">
        <v>0</v>
      </c>
      <c r="AI225" s="964">
        <v>0</v>
      </c>
      <c r="AJ225" s="964">
        <v>0</v>
      </c>
      <c r="AK225" s="964">
        <v>0</v>
      </c>
      <c r="AL225" s="964">
        <v>0</v>
      </c>
      <c r="AM225" s="964">
        <v>0</v>
      </c>
      <c r="AN225" s="1226">
        <v>0</v>
      </c>
      <c r="AO225" s="1226">
        <v>0</v>
      </c>
      <c r="AP225" s="1226">
        <v>0</v>
      </c>
      <c r="AQ225" s="1226">
        <v>0</v>
      </c>
      <c r="AR225" s="1226">
        <v>0</v>
      </c>
      <c r="AS225" s="1226">
        <v>0</v>
      </c>
      <c r="AT225" s="1226">
        <v>0</v>
      </c>
      <c r="AU225" s="1226">
        <v>0</v>
      </c>
      <c r="AV225" s="1226">
        <v>0</v>
      </c>
      <c r="AW225" s="1226">
        <v>0</v>
      </c>
      <c r="AX225" s="919"/>
      <c r="AY225" s="919"/>
      <c r="AZ225" s="919"/>
      <c r="BA225" s="1079"/>
    </row>
    <row r="226" spans="1:53" s="113" customFormat="1" ht="11.25">
      <c r="A226" s="963">
        <v>2</v>
      </c>
      <c r="B226" s="1079" t="s">
        <v>659</v>
      </c>
      <c r="C226" s="1237"/>
      <c r="D226" s="1237"/>
      <c r="E226" s="1237"/>
      <c r="F226" s="1237"/>
      <c r="G226" s="1237"/>
      <c r="H226" s="1237"/>
      <c r="I226" s="1237"/>
      <c r="J226" s="1237"/>
      <c r="K226" s="1237"/>
      <c r="L226" s="1238" t="s">
        <v>120</v>
      </c>
      <c r="M226" s="1244" t="s">
        <v>659</v>
      </c>
      <c r="N226" s="1217" t="s">
        <v>369</v>
      </c>
      <c r="O226" s="1218">
        <v>206.8</v>
      </c>
      <c r="P226" s="1218">
        <v>221.1</v>
      </c>
      <c r="Q226" s="1218">
        <v>221.1</v>
      </c>
      <c r="R226" s="605">
        <v>0</v>
      </c>
      <c r="S226" s="1218">
        <v>209.6</v>
      </c>
      <c r="T226" s="1218">
        <v>236.8</v>
      </c>
      <c r="U226" s="1218">
        <v>248.64000000000001</v>
      </c>
      <c r="V226" s="1218">
        <v>261.072</v>
      </c>
      <c r="W226" s="1218">
        <v>274.12560000000002</v>
      </c>
      <c r="X226" s="1218">
        <v>287.83188000000001</v>
      </c>
      <c r="Y226" s="1218">
        <v>0</v>
      </c>
      <c r="Z226" s="1218">
        <v>0</v>
      </c>
      <c r="AA226" s="1218">
        <v>0</v>
      </c>
      <c r="AB226" s="1218">
        <v>0</v>
      </c>
      <c r="AC226" s="1218">
        <v>0</v>
      </c>
      <c r="AD226" s="1218">
        <v>236.8</v>
      </c>
      <c r="AE226" s="1218">
        <v>246.74560000000002</v>
      </c>
      <c r="AF226" s="1218">
        <v>256.61542400000002</v>
      </c>
      <c r="AG226" s="1218">
        <v>266.88004096000003</v>
      </c>
      <c r="AH226" s="1218">
        <v>277.55524259840001</v>
      </c>
      <c r="AI226" s="1218">
        <v>0</v>
      </c>
      <c r="AJ226" s="1218">
        <v>0</v>
      </c>
      <c r="AK226" s="1218">
        <v>0</v>
      </c>
      <c r="AL226" s="1218">
        <v>0</v>
      </c>
      <c r="AM226" s="1218">
        <v>0</v>
      </c>
      <c r="AN226" s="1218">
        <v>12.977099236641228</v>
      </c>
      <c r="AO226" s="1218">
        <v>4.2000000000000055</v>
      </c>
      <c r="AP226" s="1218">
        <v>3.9999999999999973</v>
      </c>
      <c r="AQ226" s="1218">
        <v>4.0000000000000044</v>
      </c>
      <c r="AR226" s="1218">
        <v>3.9999999999999933</v>
      </c>
      <c r="AS226" s="1218">
        <v>-100</v>
      </c>
      <c r="AT226" s="1218">
        <v>0</v>
      </c>
      <c r="AU226" s="1218">
        <v>0</v>
      </c>
      <c r="AV226" s="1218">
        <v>0</v>
      </c>
      <c r="AW226" s="1218">
        <v>0</v>
      </c>
      <c r="AX226" s="919" t="s">
        <v>4222</v>
      </c>
      <c r="AY226" s="919"/>
      <c r="AZ226" s="919"/>
      <c r="BA226" s="1237"/>
    </row>
    <row r="227" spans="1:53" ht="11.25">
      <c r="A227" s="963">
        <v>2</v>
      </c>
      <c r="B227" s="1079"/>
      <c r="C227" s="1079"/>
      <c r="D227" s="1079"/>
      <c r="E227" s="1079"/>
      <c r="F227" s="1079"/>
      <c r="G227" s="1079"/>
      <c r="H227" s="1079"/>
      <c r="I227" s="1079"/>
      <c r="J227" s="1079"/>
      <c r="K227" s="1079"/>
      <c r="L227" s="1221" t="s">
        <v>122</v>
      </c>
      <c r="M227" s="1222" t="s">
        <v>660</v>
      </c>
      <c r="N227" s="1223" t="s">
        <v>369</v>
      </c>
      <c r="O227" s="1245">
        <v>0</v>
      </c>
      <c r="P227" s="1245">
        <v>0</v>
      </c>
      <c r="Q227" s="1245">
        <v>0</v>
      </c>
      <c r="R227" s="1226">
        <v>0</v>
      </c>
      <c r="S227" s="1245">
        <v>0</v>
      </c>
      <c r="T227" s="1245">
        <v>0</v>
      </c>
      <c r="U227" s="1245">
        <v>0</v>
      </c>
      <c r="V227" s="1245">
        <v>0</v>
      </c>
      <c r="W227" s="1245">
        <v>0</v>
      </c>
      <c r="X227" s="1245">
        <v>0</v>
      </c>
      <c r="Y227" s="1245">
        <v>0</v>
      </c>
      <c r="Z227" s="1245">
        <v>0</v>
      </c>
      <c r="AA227" s="1245">
        <v>0</v>
      </c>
      <c r="AB227" s="1245">
        <v>0</v>
      </c>
      <c r="AC227" s="1245">
        <v>0</v>
      </c>
      <c r="AD227" s="1245">
        <v>0</v>
      </c>
      <c r="AE227" s="1245">
        <v>0</v>
      </c>
      <c r="AF227" s="1245">
        <v>0</v>
      </c>
      <c r="AG227" s="1245">
        <v>0</v>
      </c>
      <c r="AH227" s="1245">
        <v>0</v>
      </c>
      <c r="AI227" s="1245">
        <v>0</v>
      </c>
      <c r="AJ227" s="1245">
        <v>0</v>
      </c>
      <c r="AK227" s="1245">
        <v>0</v>
      </c>
      <c r="AL227" s="1245">
        <v>0</v>
      </c>
      <c r="AM227" s="1245">
        <v>0</v>
      </c>
      <c r="AN227" s="1226">
        <v>0</v>
      </c>
      <c r="AO227" s="1226">
        <v>0</v>
      </c>
      <c r="AP227" s="1226">
        <v>0</v>
      </c>
      <c r="AQ227" s="1226">
        <v>0</v>
      </c>
      <c r="AR227" s="1226">
        <v>0</v>
      </c>
      <c r="AS227" s="1226">
        <v>0</v>
      </c>
      <c r="AT227" s="1226">
        <v>0</v>
      </c>
      <c r="AU227" s="1226">
        <v>0</v>
      </c>
      <c r="AV227" s="1226">
        <v>0</v>
      </c>
      <c r="AW227" s="1226">
        <v>0</v>
      </c>
      <c r="AX227" s="919"/>
      <c r="AY227" s="919"/>
      <c r="AZ227" s="919"/>
      <c r="BA227" s="1079"/>
    </row>
    <row r="228" spans="1:53" ht="11.25">
      <c r="A228" s="963">
        <v>2</v>
      </c>
      <c r="B228" s="1079"/>
      <c r="C228" s="1079"/>
      <c r="D228" s="1079"/>
      <c r="E228" s="1079"/>
      <c r="F228" s="1079"/>
      <c r="G228" s="1079"/>
      <c r="H228" s="1079"/>
      <c r="I228" s="1079"/>
      <c r="J228" s="1079"/>
      <c r="K228" s="1079"/>
      <c r="L228" s="1221" t="s">
        <v>123</v>
      </c>
      <c r="M228" s="1222" t="s">
        <v>661</v>
      </c>
      <c r="N228" s="1223" t="s">
        <v>369</v>
      </c>
      <c r="O228" s="1245">
        <v>0</v>
      </c>
      <c r="P228" s="1245">
        <v>0</v>
      </c>
      <c r="Q228" s="1245">
        <v>0</v>
      </c>
      <c r="R228" s="1226">
        <v>0</v>
      </c>
      <c r="S228" s="1245">
        <v>0</v>
      </c>
      <c r="T228" s="1245">
        <v>0</v>
      </c>
      <c r="U228" s="1245">
        <v>0</v>
      </c>
      <c r="V228" s="1245">
        <v>0</v>
      </c>
      <c r="W228" s="1245">
        <v>0</v>
      </c>
      <c r="X228" s="1245">
        <v>0</v>
      </c>
      <c r="Y228" s="1245">
        <v>0</v>
      </c>
      <c r="Z228" s="1245">
        <v>0</v>
      </c>
      <c r="AA228" s="1245">
        <v>0</v>
      </c>
      <c r="AB228" s="1245">
        <v>0</v>
      </c>
      <c r="AC228" s="1245">
        <v>0</v>
      </c>
      <c r="AD228" s="1245">
        <v>0</v>
      </c>
      <c r="AE228" s="1245">
        <v>0</v>
      </c>
      <c r="AF228" s="1245">
        <v>0</v>
      </c>
      <c r="AG228" s="1245">
        <v>0</v>
      </c>
      <c r="AH228" s="1245">
        <v>0</v>
      </c>
      <c r="AI228" s="1245">
        <v>0</v>
      </c>
      <c r="AJ228" s="1245">
        <v>0</v>
      </c>
      <c r="AK228" s="1245">
        <v>0</v>
      </c>
      <c r="AL228" s="1245">
        <v>0</v>
      </c>
      <c r="AM228" s="1245">
        <v>0</v>
      </c>
      <c r="AN228" s="1226">
        <v>0</v>
      </c>
      <c r="AO228" s="1226">
        <v>0</v>
      </c>
      <c r="AP228" s="1226">
        <v>0</v>
      </c>
      <c r="AQ228" s="1226">
        <v>0</v>
      </c>
      <c r="AR228" s="1226">
        <v>0</v>
      </c>
      <c r="AS228" s="1226">
        <v>0</v>
      </c>
      <c r="AT228" s="1226">
        <v>0</v>
      </c>
      <c r="AU228" s="1226">
        <v>0</v>
      </c>
      <c r="AV228" s="1226">
        <v>0</v>
      </c>
      <c r="AW228" s="1226">
        <v>0</v>
      </c>
      <c r="AX228" s="919"/>
      <c r="AY228" s="919"/>
      <c r="AZ228" s="919"/>
      <c r="BA228" s="1079"/>
    </row>
    <row r="229" spans="1:53" ht="11.25">
      <c r="A229" s="963">
        <v>2</v>
      </c>
      <c r="B229" s="1079"/>
      <c r="C229" s="1079"/>
      <c r="D229" s="1079"/>
      <c r="E229" s="1079"/>
      <c r="F229" s="1079"/>
      <c r="G229" s="1079"/>
      <c r="H229" s="1079"/>
      <c r="I229" s="1079"/>
      <c r="J229" s="1079"/>
      <c r="K229" s="1079"/>
      <c r="L229" s="1221" t="s">
        <v>396</v>
      </c>
      <c r="M229" s="1222" t="s">
        <v>662</v>
      </c>
      <c r="N229" s="1223" t="s">
        <v>369</v>
      </c>
      <c r="O229" s="1245">
        <v>0</v>
      </c>
      <c r="P229" s="1245">
        <v>0</v>
      </c>
      <c r="Q229" s="1245">
        <v>0</v>
      </c>
      <c r="R229" s="1226">
        <v>0</v>
      </c>
      <c r="S229" s="1245">
        <v>0</v>
      </c>
      <c r="T229" s="1245">
        <v>0</v>
      </c>
      <c r="U229" s="1245">
        <v>0</v>
      </c>
      <c r="V229" s="1245">
        <v>0</v>
      </c>
      <c r="W229" s="1245">
        <v>0</v>
      </c>
      <c r="X229" s="1245">
        <v>0</v>
      </c>
      <c r="Y229" s="1245">
        <v>0</v>
      </c>
      <c r="Z229" s="1245">
        <v>0</v>
      </c>
      <c r="AA229" s="1245">
        <v>0</v>
      </c>
      <c r="AB229" s="1245">
        <v>0</v>
      </c>
      <c r="AC229" s="1245">
        <v>0</v>
      </c>
      <c r="AD229" s="1245">
        <v>0</v>
      </c>
      <c r="AE229" s="1245">
        <v>0</v>
      </c>
      <c r="AF229" s="1245">
        <v>0</v>
      </c>
      <c r="AG229" s="1245">
        <v>0</v>
      </c>
      <c r="AH229" s="1245">
        <v>0</v>
      </c>
      <c r="AI229" s="1245">
        <v>0</v>
      </c>
      <c r="AJ229" s="1245">
        <v>0</v>
      </c>
      <c r="AK229" s="1245">
        <v>0</v>
      </c>
      <c r="AL229" s="1245">
        <v>0</v>
      </c>
      <c r="AM229" s="1245">
        <v>0</v>
      </c>
      <c r="AN229" s="1226">
        <v>0</v>
      </c>
      <c r="AO229" s="1226">
        <v>0</v>
      </c>
      <c r="AP229" s="1226">
        <v>0</v>
      </c>
      <c r="AQ229" s="1226">
        <v>0</v>
      </c>
      <c r="AR229" s="1226">
        <v>0</v>
      </c>
      <c r="AS229" s="1226">
        <v>0</v>
      </c>
      <c r="AT229" s="1226">
        <v>0</v>
      </c>
      <c r="AU229" s="1226">
        <v>0</v>
      </c>
      <c r="AV229" s="1226">
        <v>0</v>
      </c>
      <c r="AW229" s="1226">
        <v>0</v>
      </c>
      <c r="AX229" s="919"/>
      <c r="AY229" s="919"/>
      <c r="AZ229" s="919"/>
      <c r="BA229" s="1079"/>
    </row>
    <row r="230" spans="1:53" ht="45">
      <c r="A230" s="963">
        <v>2</v>
      </c>
      <c r="B230" s="1079" t="s">
        <v>1468</v>
      </c>
      <c r="C230" s="1079"/>
      <c r="D230" s="1079"/>
      <c r="E230" s="1079"/>
      <c r="F230" s="1079"/>
      <c r="G230" s="1079"/>
      <c r="H230" s="1079"/>
      <c r="I230" s="1079"/>
      <c r="J230" s="1079"/>
      <c r="K230" s="1079"/>
      <c r="L230" s="1221" t="s">
        <v>397</v>
      </c>
      <c r="M230" s="1222" t="s">
        <v>663</v>
      </c>
      <c r="N230" s="1223" t="s">
        <v>369</v>
      </c>
      <c r="O230" s="964">
        <v>206.8</v>
      </c>
      <c r="P230" s="964">
        <v>221.1</v>
      </c>
      <c r="Q230" s="964">
        <v>221.1</v>
      </c>
      <c r="R230" s="1226">
        <v>0</v>
      </c>
      <c r="S230" s="964">
        <v>209.6</v>
      </c>
      <c r="T230" s="964">
        <v>236.8</v>
      </c>
      <c r="U230" s="964">
        <v>248.64000000000001</v>
      </c>
      <c r="V230" s="964">
        <v>261.072</v>
      </c>
      <c r="W230" s="964">
        <v>274.12560000000002</v>
      </c>
      <c r="X230" s="964">
        <v>287.83188000000001</v>
      </c>
      <c r="Y230" s="964"/>
      <c r="Z230" s="964"/>
      <c r="AA230" s="964"/>
      <c r="AB230" s="964"/>
      <c r="AC230" s="964"/>
      <c r="AD230" s="964">
        <v>236.8</v>
      </c>
      <c r="AE230" s="964">
        <v>246.74560000000002</v>
      </c>
      <c r="AF230" s="964">
        <v>256.61542400000002</v>
      </c>
      <c r="AG230" s="964">
        <v>266.88004096000003</v>
      </c>
      <c r="AH230" s="964">
        <v>277.55524259840001</v>
      </c>
      <c r="AI230" s="964"/>
      <c r="AJ230" s="964"/>
      <c r="AK230" s="964"/>
      <c r="AL230" s="964"/>
      <c r="AM230" s="964"/>
      <c r="AN230" s="1226">
        <v>12.977099236641228</v>
      </c>
      <c r="AO230" s="1226">
        <v>4.2000000000000055</v>
      </c>
      <c r="AP230" s="1226">
        <v>3.9999999999999973</v>
      </c>
      <c r="AQ230" s="1226">
        <v>4.0000000000000044</v>
      </c>
      <c r="AR230" s="1226">
        <v>3.9999999999999933</v>
      </c>
      <c r="AS230" s="1226">
        <v>-100</v>
      </c>
      <c r="AT230" s="1226">
        <v>0</v>
      </c>
      <c r="AU230" s="1226">
        <v>0</v>
      </c>
      <c r="AV230" s="1226">
        <v>0</v>
      </c>
      <c r="AW230" s="1226">
        <v>0</v>
      </c>
      <c r="AX230" s="919" t="s">
        <v>4229</v>
      </c>
      <c r="AY230" s="919" t="s">
        <v>4231</v>
      </c>
      <c r="AZ230" s="919"/>
      <c r="BA230" s="1079"/>
    </row>
    <row r="231" spans="1:53" ht="11.25">
      <c r="A231" s="963">
        <v>2</v>
      </c>
      <c r="B231" s="1079" t="s">
        <v>664</v>
      </c>
      <c r="C231" s="1079"/>
      <c r="D231" s="1079"/>
      <c r="E231" s="1079"/>
      <c r="F231" s="1079"/>
      <c r="G231" s="1079"/>
      <c r="H231" s="1079"/>
      <c r="I231" s="1079"/>
      <c r="J231" s="1079"/>
      <c r="K231" s="1079"/>
      <c r="L231" s="1221" t="s">
        <v>124</v>
      </c>
      <c r="M231" s="1246" t="s">
        <v>664</v>
      </c>
      <c r="N231" s="1223" t="s">
        <v>369</v>
      </c>
      <c r="O231" s="964"/>
      <c r="P231" s="964"/>
      <c r="Q231" s="964"/>
      <c r="R231" s="1226">
        <v>0</v>
      </c>
      <c r="S231" s="964"/>
      <c r="T231" s="964"/>
      <c r="U231" s="964"/>
      <c r="V231" s="964"/>
      <c r="W231" s="964"/>
      <c r="X231" s="964"/>
      <c r="Y231" s="964"/>
      <c r="Z231" s="964"/>
      <c r="AA231" s="964"/>
      <c r="AB231" s="964"/>
      <c r="AC231" s="964"/>
      <c r="AD231" s="964"/>
      <c r="AE231" s="964"/>
      <c r="AF231" s="964"/>
      <c r="AG231" s="964"/>
      <c r="AH231" s="964"/>
      <c r="AI231" s="964"/>
      <c r="AJ231" s="964"/>
      <c r="AK231" s="964"/>
      <c r="AL231" s="964"/>
      <c r="AM231" s="964"/>
      <c r="AN231" s="1226">
        <v>0</v>
      </c>
      <c r="AO231" s="1226">
        <v>0</v>
      </c>
      <c r="AP231" s="1226">
        <v>0</v>
      </c>
      <c r="AQ231" s="1226">
        <v>0</v>
      </c>
      <c r="AR231" s="1226">
        <v>0</v>
      </c>
      <c r="AS231" s="1226">
        <v>0</v>
      </c>
      <c r="AT231" s="1226">
        <v>0</v>
      </c>
      <c r="AU231" s="1226">
        <v>0</v>
      </c>
      <c r="AV231" s="1226">
        <v>0</v>
      </c>
      <c r="AW231" s="1226">
        <v>0</v>
      </c>
      <c r="AX231" s="919"/>
      <c r="AY231" s="919"/>
      <c r="AZ231" s="919"/>
      <c r="BA231" s="1079"/>
    </row>
    <row r="232" spans="1:53" ht="22.5">
      <c r="A232" s="963">
        <v>2</v>
      </c>
      <c r="B232" s="1079"/>
      <c r="C232" s="1079"/>
      <c r="D232" s="1079"/>
      <c r="E232" s="1079"/>
      <c r="F232" s="1079"/>
      <c r="G232" s="1079"/>
      <c r="H232" s="1079"/>
      <c r="I232" s="1079"/>
      <c r="J232" s="1079"/>
      <c r="K232" s="1079"/>
      <c r="L232" s="1221" t="s">
        <v>125</v>
      </c>
      <c r="M232" s="1246" t="s">
        <v>665</v>
      </c>
      <c r="N232" s="1223" t="s">
        <v>369</v>
      </c>
      <c r="O232" s="964"/>
      <c r="P232" s="964"/>
      <c r="Q232" s="964"/>
      <c r="R232" s="1226">
        <v>0</v>
      </c>
      <c r="S232" s="964"/>
      <c r="T232" s="964"/>
      <c r="U232" s="964"/>
      <c r="V232" s="964"/>
      <c r="W232" s="964"/>
      <c r="X232" s="964"/>
      <c r="Y232" s="964"/>
      <c r="Z232" s="964"/>
      <c r="AA232" s="964"/>
      <c r="AB232" s="964"/>
      <c r="AC232" s="964"/>
      <c r="AD232" s="964"/>
      <c r="AE232" s="964"/>
      <c r="AF232" s="964"/>
      <c r="AG232" s="964"/>
      <c r="AH232" s="964"/>
      <c r="AI232" s="964"/>
      <c r="AJ232" s="964"/>
      <c r="AK232" s="964"/>
      <c r="AL232" s="964"/>
      <c r="AM232" s="964"/>
      <c r="AN232" s="439"/>
      <c r="AO232" s="439"/>
      <c r="AP232" s="439"/>
      <c r="AQ232" s="439"/>
      <c r="AR232" s="439"/>
      <c r="AS232" s="439"/>
      <c r="AT232" s="439"/>
      <c r="AU232" s="439"/>
      <c r="AV232" s="439"/>
      <c r="AW232" s="439"/>
      <c r="AX232" s="919"/>
      <c r="AY232" s="919"/>
      <c r="AZ232" s="919"/>
      <c r="BA232" s="1079"/>
    </row>
    <row r="233" spans="1:53" ht="101.25">
      <c r="A233" s="963">
        <v>2</v>
      </c>
      <c r="B233" s="1079"/>
      <c r="C233" s="1079"/>
      <c r="D233" s="1079"/>
      <c r="E233" s="1079"/>
      <c r="F233" s="1079"/>
      <c r="G233" s="1079"/>
      <c r="H233" s="1079"/>
      <c r="I233" s="1079"/>
      <c r="J233" s="1079"/>
      <c r="K233" s="1079"/>
      <c r="L233" s="1221" t="s">
        <v>126</v>
      </c>
      <c r="M233" s="1246" t="s">
        <v>666</v>
      </c>
      <c r="N233" s="1223" t="s">
        <v>369</v>
      </c>
      <c r="O233" s="964"/>
      <c r="P233" s="964"/>
      <c r="Q233" s="964"/>
      <c r="R233" s="1226">
        <v>0</v>
      </c>
      <c r="S233" s="964"/>
      <c r="T233" s="964"/>
      <c r="U233" s="964"/>
      <c r="V233" s="964"/>
      <c r="W233" s="964"/>
      <c r="X233" s="964"/>
      <c r="Y233" s="964"/>
      <c r="Z233" s="964"/>
      <c r="AA233" s="964"/>
      <c r="AB233" s="964"/>
      <c r="AC233" s="964"/>
      <c r="AD233" s="964"/>
      <c r="AE233" s="964"/>
      <c r="AF233" s="964"/>
      <c r="AG233" s="964"/>
      <c r="AH233" s="964"/>
      <c r="AI233" s="964"/>
      <c r="AJ233" s="964"/>
      <c r="AK233" s="964"/>
      <c r="AL233" s="964"/>
      <c r="AM233" s="964"/>
      <c r="AN233" s="439"/>
      <c r="AO233" s="439"/>
      <c r="AP233" s="439"/>
      <c r="AQ233" s="439"/>
      <c r="AR233" s="439"/>
      <c r="AS233" s="439"/>
      <c r="AT233" s="439"/>
      <c r="AU233" s="439"/>
      <c r="AV233" s="439"/>
      <c r="AW233" s="439"/>
      <c r="AX233" s="919"/>
      <c r="AY233" s="919"/>
      <c r="AZ233" s="919"/>
      <c r="BA233" s="1079"/>
    </row>
    <row r="234" spans="1:53" ht="45">
      <c r="A234" s="963">
        <v>2</v>
      </c>
      <c r="B234" s="1079"/>
      <c r="C234" s="1079"/>
      <c r="D234" s="1079"/>
      <c r="E234" s="1079"/>
      <c r="F234" s="1079"/>
      <c r="G234" s="1079"/>
      <c r="H234" s="1079"/>
      <c r="I234" s="1079"/>
      <c r="J234" s="1079"/>
      <c r="K234" s="1079"/>
      <c r="L234" s="1221" t="s">
        <v>127</v>
      </c>
      <c r="M234" s="1246" t="s">
        <v>1223</v>
      </c>
      <c r="N234" s="1223" t="s">
        <v>369</v>
      </c>
      <c r="O234" s="964"/>
      <c r="P234" s="964"/>
      <c r="Q234" s="964"/>
      <c r="R234" s="1226">
        <v>0</v>
      </c>
      <c r="S234" s="964"/>
      <c r="T234" s="964"/>
      <c r="U234" s="964"/>
      <c r="V234" s="964"/>
      <c r="W234" s="964"/>
      <c r="X234" s="964"/>
      <c r="Y234" s="964"/>
      <c r="Z234" s="964"/>
      <c r="AA234" s="964"/>
      <c r="AB234" s="964"/>
      <c r="AC234" s="964"/>
      <c r="AD234" s="964">
        <v>469.71437523448549</v>
      </c>
      <c r="AE234" s="964"/>
      <c r="AF234" s="964"/>
      <c r="AG234" s="964"/>
      <c r="AH234" s="964"/>
      <c r="AI234" s="964"/>
      <c r="AJ234" s="964"/>
      <c r="AK234" s="964"/>
      <c r="AL234" s="964"/>
      <c r="AM234" s="964"/>
      <c r="AN234" s="439"/>
      <c r="AO234" s="439"/>
      <c r="AP234" s="439"/>
      <c r="AQ234" s="439"/>
      <c r="AR234" s="439"/>
      <c r="AS234" s="439"/>
      <c r="AT234" s="439"/>
      <c r="AU234" s="439"/>
      <c r="AV234" s="439"/>
      <c r="AW234" s="439"/>
      <c r="AX234" s="919" t="s">
        <v>4237</v>
      </c>
      <c r="AY234" s="919" t="s">
        <v>4232</v>
      </c>
      <c r="AZ234" s="919"/>
      <c r="BA234" s="1079"/>
    </row>
    <row r="235" spans="1:53" ht="11.25">
      <c r="A235" s="963">
        <v>2</v>
      </c>
      <c r="B235" s="1079"/>
      <c r="C235" s="1079"/>
      <c r="D235" s="1079"/>
      <c r="E235" s="1079"/>
      <c r="F235" s="1079"/>
      <c r="G235" s="1079"/>
      <c r="H235" s="1079"/>
      <c r="I235" s="1079"/>
      <c r="J235" s="1079"/>
      <c r="K235" s="1079"/>
      <c r="L235" s="1221" t="s">
        <v>128</v>
      </c>
      <c r="M235" s="1247" t="s">
        <v>667</v>
      </c>
      <c r="N235" s="1223" t="s">
        <v>369</v>
      </c>
      <c r="O235" s="964"/>
      <c r="P235" s="964"/>
      <c r="Q235" s="964"/>
      <c r="R235" s="1226">
        <v>0</v>
      </c>
      <c r="S235" s="964"/>
      <c r="T235" s="964"/>
      <c r="U235" s="964"/>
      <c r="V235" s="964"/>
      <c r="W235" s="964"/>
      <c r="X235" s="964"/>
      <c r="Y235" s="964"/>
      <c r="Z235" s="964"/>
      <c r="AA235" s="964"/>
      <c r="AB235" s="964"/>
      <c r="AC235" s="964"/>
      <c r="AD235" s="964"/>
      <c r="AE235" s="964"/>
      <c r="AF235" s="964"/>
      <c r="AG235" s="964"/>
      <c r="AH235" s="964"/>
      <c r="AI235" s="964"/>
      <c r="AJ235" s="964"/>
      <c r="AK235" s="964"/>
      <c r="AL235" s="964"/>
      <c r="AM235" s="964"/>
      <c r="AN235" s="439"/>
      <c r="AO235" s="439"/>
      <c r="AP235" s="439"/>
      <c r="AQ235" s="439"/>
      <c r="AR235" s="439"/>
      <c r="AS235" s="439"/>
      <c r="AT235" s="439"/>
      <c r="AU235" s="439"/>
      <c r="AV235" s="439"/>
      <c r="AW235" s="439"/>
      <c r="AX235" s="919"/>
      <c r="AY235" s="919"/>
      <c r="AZ235" s="919"/>
      <c r="BA235" s="1079"/>
    </row>
    <row r="236" spans="1:53" ht="11.25">
      <c r="A236" s="963">
        <v>2</v>
      </c>
      <c r="B236" s="1079"/>
      <c r="C236" s="1079"/>
      <c r="D236" s="1079"/>
      <c r="E236" s="1079"/>
      <c r="F236" s="1079"/>
      <c r="G236" s="1079"/>
      <c r="H236" s="1079"/>
      <c r="I236" s="1079"/>
      <c r="J236" s="1079"/>
      <c r="K236" s="1079"/>
      <c r="L236" s="1221" t="s">
        <v>1232</v>
      </c>
      <c r="M236" s="1222" t="s">
        <v>1233</v>
      </c>
      <c r="N236" s="1223" t="s">
        <v>145</v>
      </c>
      <c r="O236" s="439">
        <v>0</v>
      </c>
      <c r="P236" s="439">
        <v>0</v>
      </c>
      <c r="Q236" s="439">
        <v>0</v>
      </c>
      <c r="R236" s="1226">
        <v>0</v>
      </c>
      <c r="S236" s="439">
        <v>0</v>
      </c>
      <c r="T236" s="439">
        <v>0</v>
      </c>
      <c r="U236" s="439">
        <v>0</v>
      </c>
      <c r="V236" s="439">
        <v>0</v>
      </c>
      <c r="W236" s="439">
        <v>0</v>
      </c>
      <c r="X236" s="439">
        <v>0</v>
      </c>
      <c r="Y236" s="439">
        <v>0</v>
      </c>
      <c r="Z236" s="439">
        <v>0</v>
      </c>
      <c r="AA236" s="439">
        <v>0</v>
      </c>
      <c r="AB236" s="439">
        <v>0</v>
      </c>
      <c r="AC236" s="439">
        <v>0</v>
      </c>
      <c r="AD236" s="439">
        <v>0</v>
      </c>
      <c r="AE236" s="439">
        <v>0</v>
      </c>
      <c r="AF236" s="439">
        <v>0</v>
      </c>
      <c r="AG236" s="439">
        <v>0</v>
      </c>
      <c r="AH236" s="439">
        <v>0</v>
      </c>
      <c r="AI236" s="439">
        <v>0</v>
      </c>
      <c r="AJ236" s="439">
        <v>0</v>
      </c>
      <c r="AK236" s="439">
        <v>0</v>
      </c>
      <c r="AL236" s="439">
        <v>0</v>
      </c>
      <c r="AM236" s="439">
        <v>0</v>
      </c>
      <c r="AN236" s="439"/>
      <c r="AO236" s="439"/>
      <c r="AP236" s="439"/>
      <c r="AQ236" s="439"/>
      <c r="AR236" s="439"/>
      <c r="AS236" s="439"/>
      <c r="AT236" s="439"/>
      <c r="AU236" s="439"/>
      <c r="AV236" s="439"/>
      <c r="AW236" s="439"/>
      <c r="AX236" s="919"/>
      <c r="AY236" s="919"/>
      <c r="AZ236" s="919"/>
      <c r="BA236" s="1079"/>
    </row>
    <row r="237" spans="1:53" s="113" customFormat="1" ht="11.25">
      <c r="A237" s="963">
        <v>2</v>
      </c>
      <c r="B237" s="1237"/>
      <c r="C237" s="1237"/>
      <c r="D237" s="1237"/>
      <c r="E237" s="1237"/>
      <c r="F237" s="1237"/>
      <c r="G237" s="1237"/>
      <c r="H237" s="1237"/>
      <c r="I237" s="1237"/>
      <c r="J237" s="1237"/>
      <c r="K237" s="1237"/>
      <c r="L237" s="1238" t="s">
        <v>129</v>
      </c>
      <c r="M237" s="1244" t="s">
        <v>668</v>
      </c>
      <c r="N237" s="1217" t="s">
        <v>369</v>
      </c>
      <c r="O237" s="1218">
        <v>89279.599999999991</v>
      </c>
      <c r="P237" s="1218">
        <v>91710.254000000001</v>
      </c>
      <c r="Q237" s="1218">
        <v>91710.254000000001</v>
      </c>
      <c r="R237" s="1218">
        <v>0</v>
      </c>
      <c r="S237" s="1218">
        <v>94358.499719200001</v>
      </c>
      <c r="T237" s="1218">
        <v>108411.5181632</v>
      </c>
      <c r="U237" s="1218">
        <v>112255.65056107743</v>
      </c>
      <c r="V237" s="1218">
        <v>116053.95052389335</v>
      </c>
      <c r="W237" s="1218">
        <v>120125.19042089449</v>
      </c>
      <c r="X237" s="1218">
        <v>124889.74170705398</v>
      </c>
      <c r="Y237" s="1218">
        <v>81540.136613869006</v>
      </c>
      <c r="Z237" s="1218">
        <v>81540.136613869006</v>
      </c>
      <c r="AA237" s="1218">
        <v>81540.136613869006</v>
      </c>
      <c r="AB237" s="1218">
        <v>81540.136613869006</v>
      </c>
      <c r="AC237" s="1218">
        <v>81540.136613869006</v>
      </c>
      <c r="AD237" s="1218">
        <v>105493.96127575536</v>
      </c>
      <c r="AE237" s="1218">
        <v>108902.60261466171</v>
      </c>
      <c r="AF237" s="1218">
        <v>112700.55321736702</v>
      </c>
      <c r="AG237" s="1218">
        <v>116642.34444916468</v>
      </c>
      <c r="AH237" s="1218">
        <v>120733.49094943688</v>
      </c>
      <c r="AI237" s="1218">
        <v>78874.994384856211</v>
      </c>
      <c r="AJ237" s="1218">
        <v>78874.994384856211</v>
      </c>
      <c r="AK237" s="1218">
        <v>78874.994384856211</v>
      </c>
      <c r="AL237" s="1218">
        <v>78874.994384856211</v>
      </c>
      <c r="AM237" s="1218">
        <v>78874.994384856211</v>
      </c>
      <c r="AN237" s="1218">
        <v>11.801227859380132</v>
      </c>
      <c r="AO237" s="1218">
        <v>3.2311246043708164</v>
      </c>
      <c r="AP237" s="1218">
        <v>3.4874745979615285</v>
      </c>
      <c r="AQ237" s="1218">
        <v>3.4975793101876569</v>
      </c>
      <c r="AR237" s="1218">
        <v>3.5074282153641114</v>
      </c>
      <c r="AS237" s="1218">
        <v>-34.670161721829928</v>
      </c>
      <c r="AT237" s="1218">
        <v>0</v>
      </c>
      <c r="AU237" s="1218">
        <v>0</v>
      </c>
      <c r="AV237" s="1218">
        <v>0</v>
      </c>
      <c r="AW237" s="1218">
        <v>0</v>
      </c>
      <c r="AX237" s="919"/>
      <c r="AY237" s="919"/>
      <c r="AZ237" s="919"/>
      <c r="BA237" s="1237"/>
    </row>
    <row r="238" spans="1:53" ht="78.75">
      <c r="A238" s="963">
        <v>2</v>
      </c>
      <c r="B238" s="1079"/>
      <c r="C238" s="1079"/>
      <c r="D238" s="1079"/>
      <c r="E238" s="1079"/>
      <c r="F238" s="1079"/>
      <c r="G238" s="1079"/>
      <c r="H238" s="1079"/>
      <c r="I238" s="1079"/>
      <c r="J238" s="1079"/>
      <c r="K238" s="1079"/>
      <c r="L238" s="1221" t="s">
        <v>130</v>
      </c>
      <c r="M238" s="1247" t="s">
        <v>1178</v>
      </c>
      <c r="N238" s="1233" t="s">
        <v>369</v>
      </c>
      <c r="O238" s="964"/>
      <c r="P238" s="964"/>
      <c r="Q238" s="964"/>
      <c r="R238" s="1226">
        <v>0</v>
      </c>
      <c r="S238" s="964"/>
      <c r="T238" s="964"/>
      <c r="U238" s="964"/>
      <c r="V238" s="964"/>
      <c r="W238" s="964"/>
      <c r="X238" s="964"/>
      <c r="Y238" s="964"/>
      <c r="Z238" s="964"/>
      <c r="AA238" s="964"/>
      <c r="AB238" s="964"/>
      <c r="AC238" s="964"/>
      <c r="AD238" s="964"/>
      <c r="AE238" s="964"/>
      <c r="AF238" s="964"/>
      <c r="AG238" s="964"/>
      <c r="AH238" s="964"/>
      <c r="AI238" s="964"/>
      <c r="AJ238" s="964"/>
      <c r="AK238" s="964"/>
      <c r="AL238" s="964"/>
      <c r="AM238" s="964"/>
      <c r="AN238" s="439"/>
      <c r="AO238" s="439"/>
      <c r="AP238" s="439"/>
      <c r="AQ238" s="439"/>
      <c r="AR238" s="439"/>
      <c r="AS238" s="439"/>
      <c r="AT238" s="439"/>
      <c r="AU238" s="439"/>
      <c r="AV238" s="439"/>
      <c r="AW238" s="439"/>
      <c r="AX238" s="919"/>
      <c r="AY238" s="919"/>
      <c r="AZ238" s="919"/>
      <c r="BA238" s="1079"/>
    </row>
    <row r="239" spans="1:53" ht="56.25">
      <c r="A239" s="963">
        <v>2</v>
      </c>
      <c r="B239" s="1079"/>
      <c r="C239" s="1079"/>
      <c r="D239" s="1079"/>
      <c r="E239" s="1079"/>
      <c r="F239" s="1079"/>
      <c r="G239" s="1079"/>
      <c r="H239" s="1079"/>
      <c r="I239" s="1079"/>
      <c r="J239" s="1079"/>
      <c r="K239" s="1079"/>
      <c r="L239" s="1221" t="s">
        <v>131</v>
      </c>
      <c r="M239" s="1247" t="s">
        <v>669</v>
      </c>
      <c r="N239" s="1233" t="s">
        <v>369</v>
      </c>
      <c r="O239" s="964"/>
      <c r="P239" s="964"/>
      <c r="Q239" s="964"/>
      <c r="R239" s="1226">
        <v>0</v>
      </c>
      <c r="S239" s="964"/>
      <c r="T239" s="964"/>
      <c r="U239" s="964"/>
      <c r="V239" s="964"/>
      <c r="W239" s="964"/>
      <c r="X239" s="964"/>
      <c r="Y239" s="964"/>
      <c r="Z239" s="964"/>
      <c r="AA239" s="964"/>
      <c r="AB239" s="964"/>
      <c r="AC239" s="964"/>
      <c r="AD239" s="964"/>
      <c r="AE239" s="964"/>
      <c r="AF239" s="964"/>
      <c r="AG239" s="964"/>
      <c r="AH239" s="964"/>
      <c r="AI239" s="964"/>
      <c r="AJ239" s="964"/>
      <c r="AK239" s="964"/>
      <c r="AL239" s="964"/>
      <c r="AM239" s="964"/>
      <c r="AN239" s="439"/>
      <c r="AO239" s="439"/>
      <c r="AP239" s="439"/>
      <c r="AQ239" s="439"/>
      <c r="AR239" s="439"/>
      <c r="AS239" s="439"/>
      <c r="AT239" s="439"/>
      <c r="AU239" s="439"/>
      <c r="AV239" s="439"/>
      <c r="AW239" s="439"/>
      <c r="AX239" s="919"/>
      <c r="AY239" s="919"/>
      <c r="AZ239" s="919"/>
      <c r="BA239" s="1079"/>
    </row>
    <row r="240" spans="1:53" ht="45">
      <c r="A240" s="963">
        <v>2</v>
      </c>
      <c r="B240" s="1079"/>
      <c r="C240" s="1079"/>
      <c r="D240" s="1079"/>
      <c r="E240" s="1079"/>
      <c r="F240" s="1079"/>
      <c r="G240" s="1079"/>
      <c r="H240" s="1079"/>
      <c r="I240" s="1079"/>
      <c r="J240" s="1079"/>
      <c r="K240" s="1079"/>
      <c r="L240" s="1221" t="s">
        <v>132</v>
      </c>
      <c r="M240" s="1247" t="s">
        <v>670</v>
      </c>
      <c r="N240" s="1223" t="s">
        <v>369</v>
      </c>
      <c r="O240" s="964"/>
      <c r="P240" s="964"/>
      <c r="Q240" s="964"/>
      <c r="R240" s="1226">
        <v>0</v>
      </c>
      <c r="S240" s="964">
        <v>1728.16</v>
      </c>
      <c r="T240" s="964">
        <v>5631.9</v>
      </c>
      <c r="U240" s="964"/>
      <c r="V240" s="964"/>
      <c r="W240" s="964"/>
      <c r="X240" s="964"/>
      <c r="Y240" s="964"/>
      <c r="Z240" s="964"/>
      <c r="AA240" s="964"/>
      <c r="AB240" s="964"/>
      <c r="AC240" s="964"/>
      <c r="AD240" s="964">
        <v>0</v>
      </c>
      <c r="AE240" s="964"/>
      <c r="AF240" s="964"/>
      <c r="AG240" s="964"/>
      <c r="AH240" s="964"/>
      <c r="AI240" s="964"/>
      <c r="AJ240" s="964"/>
      <c r="AK240" s="964"/>
      <c r="AL240" s="964"/>
      <c r="AM240" s="964"/>
      <c r="AN240" s="439"/>
      <c r="AO240" s="439"/>
      <c r="AP240" s="439"/>
      <c r="AQ240" s="439"/>
      <c r="AR240" s="439"/>
      <c r="AS240" s="439"/>
      <c r="AT240" s="439"/>
      <c r="AU240" s="439"/>
      <c r="AV240" s="439"/>
      <c r="AW240" s="439"/>
      <c r="AX240" s="919"/>
      <c r="AY240" s="919"/>
      <c r="AZ240" s="919" t="s">
        <v>4233</v>
      </c>
      <c r="BA240" s="1079"/>
    </row>
    <row r="241" spans="1:53" s="113" customFormat="1" ht="11.25">
      <c r="A241" s="963">
        <v>2</v>
      </c>
      <c r="B241" s="1237"/>
      <c r="C241" s="1237"/>
      <c r="D241" s="1237"/>
      <c r="E241" s="1237"/>
      <c r="F241" s="1237"/>
      <c r="G241" s="1237"/>
      <c r="H241" s="1237"/>
      <c r="I241" s="1237"/>
      <c r="J241" s="1237"/>
      <c r="K241" s="1237"/>
      <c r="L241" s="1238" t="s">
        <v>133</v>
      </c>
      <c r="M241" s="1244" t="s">
        <v>671</v>
      </c>
      <c r="N241" s="1240" t="s">
        <v>369</v>
      </c>
      <c r="O241" s="1219">
        <v>0</v>
      </c>
      <c r="P241" s="1219">
        <v>0</v>
      </c>
      <c r="Q241" s="1219">
        <v>0</v>
      </c>
      <c r="R241" s="1218">
        <v>0</v>
      </c>
      <c r="S241" s="1219">
        <v>0</v>
      </c>
      <c r="T241" s="1219">
        <v>0</v>
      </c>
      <c r="U241" s="1219">
        <v>0</v>
      </c>
      <c r="V241" s="1219">
        <v>0</v>
      </c>
      <c r="W241" s="1219">
        <v>0</v>
      </c>
      <c r="X241" s="1219">
        <v>0</v>
      </c>
      <c r="Y241" s="1219">
        <v>0</v>
      </c>
      <c r="Z241" s="1219">
        <v>0</v>
      </c>
      <c r="AA241" s="1219">
        <v>0</v>
      </c>
      <c r="AB241" s="1219">
        <v>0</v>
      </c>
      <c r="AC241" s="1219">
        <v>0</v>
      </c>
      <c r="AD241" s="1219">
        <v>0</v>
      </c>
      <c r="AE241" s="1219">
        <v>0</v>
      </c>
      <c r="AF241" s="1219">
        <v>0</v>
      </c>
      <c r="AG241" s="1219">
        <v>0</v>
      </c>
      <c r="AH241" s="1219">
        <v>0</v>
      </c>
      <c r="AI241" s="1219">
        <v>0</v>
      </c>
      <c r="AJ241" s="1219">
        <v>0</v>
      </c>
      <c r="AK241" s="1219">
        <v>0</v>
      </c>
      <c r="AL241" s="1219">
        <v>0</v>
      </c>
      <c r="AM241" s="1219">
        <v>0</v>
      </c>
      <c r="AN241" s="1218">
        <v>0</v>
      </c>
      <c r="AO241" s="1218">
        <v>0</v>
      </c>
      <c r="AP241" s="1218">
        <v>0</v>
      </c>
      <c r="AQ241" s="1218">
        <v>0</v>
      </c>
      <c r="AR241" s="1218">
        <v>0</v>
      </c>
      <c r="AS241" s="1218">
        <v>0</v>
      </c>
      <c r="AT241" s="1218">
        <v>0</v>
      </c>
      <c r="AU241" s="1218">
        <v>0</v>
      </c>
      <c r="AV241" s="1218">
        <v>0</v>
      </c>
      <c r="AW241" s="1218">
        <v>0</v>
      </c>
      <c r="AX241" s="919"/>
      <c r="AY241" s="919"/>
      <c r="AZ241" s="919"/>
      <c r="BA241" s="1237"/>
    </row>
    <row r="242" spans="1:53" ht="22.5">
      <c r="A242" s="963">
        <v>2</v>
      </c>
      <c r="B242" s="1079"/>
      <c r="C242" s="1079"/>
      <c r="D242" s="1079"/>
      <c r="E242" s="1079"/>
      <c r="F242" s="1079"/>
      <c r="G242" s="1079"/>
      <c r="H242" s="1079"/>
      <c r="I242" s="1079"/>
      <c r="J242" s="1079"/>
      <c r="K242" s="1079"/>
      <c r="L242" s="1221" t="s">
        <v>200</v>
      </c>
      <c r="M242" s="1248" t="s">
        <v>672</v>
      </c>
      <c r="N242" s="1223" t="s">
        <v>369</v>
      </c>
      <c r="O242" s="964"/>
      <c r="P242" s="964"/>
      <c r="Q242" s="964"/>
      <c r="R242" s="1226">
        <v>0</v>
      </c>
      <c r="S242" s="964"/>
      <c r="T242" s="964"/>
      <c r="U242" s="964"/>
      <c r="V242" s="964"/>
      <c r="W242" s="964"/>
      <c r="X242" s="964"/>
      <c r="Y242" s="964"/>
      <c r="Z242" s="964"/>
      <c r="AA242" s="964"/>
      <c r="AB242" s="964"/>
      <c r="AC242" s="964"/>
      <c r="AD242" s="964"/>
      <c r="AE242" s="964"/>
      <c r="AF242" s="964"/>
      <c r="AG242" s="964"/>
      <c r="AH242" s="964"/>
      <c r="AI242" s="964"/>
      <c r="AJ242" s="964"/>
      <c r="AK242" s="964"/>
      <c r="AL242" s="964"/>
      <c r="AM242" s="964"/>
      <c r="AN242" s="439"/>
      <c r="AO242" s="439"/>
      <c r="AP242" s="439"/>
      <c r="AQ242" s="439"/>
      <c r="AR242" s="439"/>
      <c r="AS242" s="439"/>
      <c r="AT242" s="439"/>
      <c r="AU242" s="439"/>
      <c r="AV242" s="439"/>
      <c r="AW242" s="439"/>
      <c r="AX242" s="919"/>
      <c r="AY242" s="919"/>
      <c r="AZ242" s="919"/>
      <c r="BA242" s="1079"/>
    </row>
    <row r="243" spans="1:53" ht="22.5">
      <c r="A243" s="963">
        <v>2</v>
      </c>
      <c r="B243" s="1079"/>
      <c r="C243" s="1079"/>
      <c r="D243" s="1079"/>
      <c r="E243" s="1079"/>
      <c r="F243" s="1079"/>
      <c r="G243" s="1079"/>
      <c r="H243" s="1079"/>
      <c r="I243" s="1079"/>
      <c r="J243" s="1079"/>
      <c r="K243" s="1079"/>
      <c r="L243" s="1221" t="s">
        <v>201</v>
      </c>
      <c r="M243" s="1222" t="s">
        <v>673</v>
      </c>
      <c r="N243" s="1223" t="s">
        <v>369</v>
      </c>
      <c r="O243" s="964"/>
      <c r="P243" s="964"/>
      <c r="Q243" s="964"/>
      <c r="R243" s="1226">
        <v>0</v>
      </c>
      <c r="S243" s="964"/>
      <c r="T243" s="964"/>
      <c r="U243" s="964"/>
      <c r="V243" s="964"/>
      <c r="W243" s="964"/>
      <c r="X243" s="964"/>
      <c r="Y243" s="964"/>
      <c r="Z243" s="964"/>
      <c r="AA243" s="964"/>
      <c r="AB243" s="964"/>
      <c r="AC243" s="964"/>
      <c r="AD243" s="964"/>
      <c r="AE243" s="964"/>
      <c r="AF243" s="964"/>
      <c r="AG243" s="964"/>
      <c r="AH243" s="964"/>
      <c r="AI243" s="964"/>
      <c r="AJ243" s="964"/>
      <c r="AK243" s="964"/>
      <c r="AL243" s="964"/>
      <c r="AM243" s="964"/>
      <c r="AN243" s="439"/>
      <c r="AO243" s="439"/>
      <c r="AP243" s="439"/>
      <c r="AQ243" s="439"/>
      <c r="AR243" s="439"/>
      <c r="AS243" s="439"/>
      <c r="AT243" s="439"/>
      <c r="AU243" s="439"/>
      <c r="AV243" s="439"/>
      <c r="AW243" s="439"/>
      <c r="AX243" s="919"/>
      <c r="AY243" s="919"/>
      <c r="AZ243" s="919"/>
      <c r="BA243" s="1079"/>
    </row>
    <row r="244" spans="1:53" ht="11.25">
      <c r="A244" s="963">
        <v>2</v>
      </c>
      <c r="B244" s="1079"/>
      <c r="C244" s="1079"/>
      <c r="D244" s="1079"/>
      <c r="E244" s="1079"/>
      <c r="F244" s="1079"/>
      <c r="G244" s="1079"/>
      <c r="H244" s="1079"/>
      <c r="I244" s="1079"/>
      <c r="J244" s="1079"/>
      <c r="K244" s="1079"/>
      <c r="L244" s="1221" t="s">
        <v>134</v>
      </c>
      <c r="M244" s="1247" t="s">
        <v>674</v>
      </c>
      <c r="N244" s="1223" t="s">
        <v>369</v>
      </c>
      <c r="O244" s="964"/>
      <c r="P244" s="964"/>
      <c r="Q244" s="964"/>
      <c r="R244" s="1226">
        <v>0</v>
      </c>
      <c r="S244" s="964"/>
      <c r="T244" s="964"/>
      <c r="U244" s="964"/>
      <c r="V244" s="964"/>
      <c r="W244" s="964"/>
      <c r="X244" s="964"/>
      <c r="Y244" s="964"/>
      <c r="Z244" s="964"/>
      <c r="AA244" s="964"/>
      <c r="AB244" s="964"/>
      <c r="AC244" s="964"/>
      <c r="AD244" s="964"/>
      <c r="AE244" s="964"/>
      <c r="AF244" s="964"/>
      <c r="AG244" s="964"/>
      <c r="AH244" s="964"/>
      <c r="AI244" s="964"/>
      <c r="AJ244" s="964"/>
      <c r="AK244" s="964"/>
      <c r="AL244" s="964"/>
      <c r="AM244" s="964"/>
      <c r="AN244" s="439"/>
      <c r="AO244" s="439"/>
      <c r="AP244" s="439"/>
      <c r="AQ244" s="439"/>
      <c r="AR244" s="439"/>
      <c r="AS244" s="439"/>
      <c r="AT244" s="439"/>
      <c r="AU244" s="439"/>
      <c r="AV244" s="439"/>
      <c r="AW244" s="439"/>
      <c r="AX244" s="919"/>
      <c r="AY244" s="919"/>
      <c r="AZ244" s="919"/>
      <c r="BA244" s="1079"/>
    </row>
    <row r="245" spans="1:53" ht="11.25">
      <c r="A245" s="963">
        <v>2</v>
      </c>
      <c r="B245" s="1079"/>
      <c r="C245" s="1079"/>
      <c r="D245" s="1079"/>
      <c r="E245" s="1079"/>
      <c r="F245" s="1079"/>
      <c r="G245" s="1079"/>
      <c r="H245" s="1079"/>
      <c r="I245" s="1079"/>
      <c r="J245" s="1079"/>
      <c r="K245" s="1079"/>
      <c r="L245" s="1221" t="s">
        <v>135</v>
      </c>
      <c r="M245" s="1247" t="s">
        <v>675</v>
      </c>
      <c r="N245" s="1223" t="s">
        <v>369</v>
      </c>
      <c r="O245" s="964"/>
      <c r="P245" s="964"/>
      <c r="Q245" s="964"/>
      <c r="R245" s="1226">
        <v>0</v>
      </c>
      <c r="S245" s="964"/>
      <c r="T245" s="964"/>
      <c r="U245" s="964"/>
      <c r="V245" s="964"/>
      <c r="W245" s="964"/>
      <c r="X245" s="964"/>
      <c r="Y245" s="964"/>
      <c r="Z245" s="964"/>
      <c r="AA245" s="964"/>
      <c r="AB245" s="964"/>
      <c r="AC245" s="964"/>
      <c r="AD245" s="964"/>
      <c r="AE245" s="964"/>
      <c r="AF245" s="964"/>
      <c r="AG245" s="964"/>
      <c r="AH245" s="964"/>
      <c r="AI245" s="964"/>
      <c r="AJ245" s="964"/>
      <c r="AK245" s="964"/>
      <c r="AL245" s="964"/>
      <c r="AM245" s="964"/>
      <c r="AN245" s="439"/>
      <c r="AO245" s="439"/>
      <c r="AP245" s="439"/>
      <c r="AQ245" s="439"/>
      <c r="AR245" s="439"/>
      <c r="AS245" s="439"/>
      <c r="AT245" s="439"/>
      <c r="AU245" s="439"/>
      <c r="AV245" s="439"/>
      <c r="AW245" s="439"/>
      <c r="AX245" s="919"/>
      <c r="AY245" s="919"/>
      <c r="AZ245" s="919"/>
      <c r="BA245" s="1079"/>
    </row>
    <row r="246" spans="1:53" s="113" customFormat="1" ht="11.25">
      <c r="A246" s="963">
        <v>2</v>
      </c>
      <c r="B246" s="1237"/>
      <c r="C246" s="1237"/>
      <c r="D246" s="1237"/>
      <c r="E246" s="1237"/>
      <c r="F246" s="1237"/>
      <c r="G246" s="1237"/>
      <c r="H246" s="1237"/>
      <c r="I246" s="1237"/>
      <c r="J246" s="1237"/>
      <c r="K246" s="1237"/>
      <c r="L246" s="1238" t="s">
        <v>138</v>
      </c>
      <c r="M246" s="1244" t="s">
        <v>676</v>
      </c>
      <c r="N246" s="1240" t="s">
        <v>369</v>
      </c>
      <c r="O246" s="1218">
        <v>89279.599999999991</v>
      </c>
      <c r="P246" s="1218">
        <v>91710.254000000001</v>
      </c>
      <c r="Q246" s="1218">
        <v>91710.254000000001</v>
      </c>
      <c r="R246" s="1218">
        <v>0</v>
      </c>
      <c r="S246" s="1218">
        <v>96086.659719200004</v>
      </c>
      <c r="T246" s="1218">
        <v>114043.4181632</v>
      </c>
      <c r="U246" s="1218">
        <v>112255.65056107743</v>
      </c>
      <c r="V246" s="1218">
        <v>116053.95052389335</v>
      </c>
      <c r="W246" s="1218">
        <v>120125.19042089449</v>
      </c>
      <c r="X246" s="1218">
        <v>124889.74170705398</v>
      </c>
      <c r="Y246" s="1218">
        <v>81540.136613869006</v>
      </c>
      <c r="Z246" s="1218">
        <v>81540.136613869006</v>
      </c>
      <c r="AA246" s="1218">
        <v>81540.136613869006</v>
      </c>
      <c r="AB246" s="1218">
        <v>81540.136613869006</v>
      </c>
      <c r="AC246" s="1218">
        <v>81540.136613869006</v>
      </c>
      <c r="AD246" s="1218">
        <v>105493.96127575536</v>
      </c>
      <c r="AE246" s="1218">
        <v>108902.60261466171</v>
      </c>
      <c r="AF246" s="1218">
        <v>112700.55321736702</v>
      </c>
      <c r="AG246" s="1218">
        <v>116642.34444916468</v>
      </c>
      <c r="AH246" s="1218">
        <v>120733.49094943688</v>
      </c>
      <c r="AI246" s="1218">
        <v>78874.994384856211</v>
      </c>
      <c r="AJ246" s="1218">
        <v>78874.994384856211</v>
      </c>
      <c r="AK246" s="1218">
        <v>78874.994384856211</v>
      </c>
      <c r="AL246" s="1218">
        <v>78874.994384856211</v>
      </c>
      <c r="AM246" s="1218">
        <v>78874.994384856211</v>
      </c>
      <c r="AN246" s="1218">
        <v>9.7904345765030136</v>
      </c>
      <c r="AO246" s="1218">
        <v>3.2311246043708164</v>
      </c>
      <c r="AP246" s="1218">
        <v>3.4874745979615285</v>
      </c>
      <c r="AQ246" s="1218">
        <v>3.4975793101876569</v>
      </c>
      <c r="AR246" s="1218">
        <v>3.5074282153641114</v>
      </c>
      <c r="AS246" s="1218">
        <v>-34.670161721829928</v>
      </c>
      <c r="AT246" s="1218">
        <v>0</v>
      </c>
      <c r="AU246" s="1218">
        <v>0</v>
      </c>
      <c r="AV246" s="1218">
        <v>0</v>
      </c>
      <c r="AW246" s="1218">
        <v>0</v>
      </c>
      <c r="AX246" s="919" t="s">
        <v>4249</v>
      </c>
      <c r="AY246" s="919"/>
      <c r="AZ246" s="919"/>
      <c r="BA246" s="1237"/>
    </row>
    <row r="247" spans="1:53" ht="15">
      <c r="A247" s="963">
        <v>2</v>
      </c>
      <c r="B247" s="1079"/>
      <c r="C247" s="1241" t="b">
        <v>0</v>
      </c>
      <c r="D247" s="1079"/>
      <c r="E247" s="1079"/>
      <c r="F247" s="1079"/>
      <c r="G247" s="1079"/>
      <c r="H247" s="1079"/>
      <c r="I247" s="1079"/>
      <c r="J247" s="1079"/>
      <c r="K247" s="1079"/>
      <c r="L247" s="1221" t="s">
        <v>1235</v>
      </c>
      <c r="M247" s="1222" t="s">
        <v>1404</v>
      </c>
      <c r="N247" s="1223" t="s">
        <v>369</v>
      </c>
      <c r="O247" s="964"/>
      <c r="P247" s="964"/>
      <c r="Q247" s="964"/>
      <c r="R247" s="1226">
        <v>0</v>
      </c>
      <c r="S247" s="964"/>
      <c r="T247" s="964"/>
      <c r="U247" s="964"/>
      <c r="V247" s="964"/>
      <c r="W247" s="964"/>
      <c r="X247" s="964"/>
      <c r="Y247" s="964"/>
      <c r="Z247" s="964"/>
      <c r="AA247" s="964"/>
      <c r="AB247" s="964"/>
      <c r="AC247" s="964"/>
      <c r="AD247" s="964"/>
      <c r="AE247" s="964"/>
      <c r="AF247" s="964"/>
      <c r="AG247" s="964"/>
      <c r="AH247" s="964"/>
      <c r="AI247" s="964"/>
      <c r="AJ247" s="964"/>
      <c r="AK247" s="964"/>
      <c r="AL247" s="964"/>
      <c r="AM247" s="964"/>
      <c r="AN247" s="439"/>
      <c r="AO247" s="439"/>
      <c r="AP247" s="439"/>
      <c r="AQ247" s="439"/>
      <c r="AR247" s="439"/>
      <c r="AS247" s="439"/>
      <c r="AT247" s="439"/>
      <c r="AU247" s="439"/>
      <c r="AV247" s="439"/>
      <c r="AW247" s="439"/>
      <c r="AX247" s="919"/>
      <c r="AY247" s="919"/>
      <c r="AZ247" s="919"/>
      <c r="BA247" s="1079"/>
    </row>
    <row r="248" spans="1:53" ht="15">
      <c r="A248" s="963">
        <v>2</v>
      </c>
      <c r="B248" s="1079"/>
      <c r="C248" s="1241" t="b">
        <v>0</v>
      </c>
      <c r="D248" s="1079"/>
      <c r="E248" s="1079"/>
      <c r="F248" s="1079"/>
      <c r="G248" s="1079"/>
      <c r="H248" s="1079"/>
      <c r="I248" s="1079"/>
      <c r="J248" s="1079"/>
      <c r="K248" s="1079"/>
      <c r="L248" s="1221" t="s">
        <v>1236</v>
      </c>
      <c r="M248" s="1222" t="s">
        <v>1405</v>
      </c>
      <c r="N248" s="1223" t="s">
        <v>369</v>
      </c>
      <c r="O248" s="964"/>
      <c r="P248" s="964"/>
      <c r="Q248" s="964"/>
      <c r="R248" s="1226">
        <v>0</v>
      </c>
      <c r="S248" s="964"/>
      <c r="T248" s="964"/>
      <c r="U248" s="964"/>
      <c r="V248" s="964"/>
      <c r="W248" s="964"/>
      <c r="X248" s="964"/>
      <c r="Y248" s="964"/>
      <c r="Z248" s="964"/>
      <c r="AA248" s="964"/>
      <c r="AB248" s="964"/>
      <c r="AC248" s="964"/>
      <c r="AD248" s="964"/>
      <c r="AE248" s="964"/>
      <c r="AF248" s="964"/>
      <c r="AG248" s="964"/>
      <c r="AH248" s="964"/>
      <c r="AI248" s="964"/>
      <c r="AJ248" s="964"/>
      <c r="AK248" s="964"/>
      <c r="AL248" s="964"/>
      <c r="AM248" s="964"/>
      <c r="AN248" s="439"/>
      <c r="AO248" s="439"/>
      <c r="AP248" s="439"/>
      <c r="AQ248" s="439"/>
      <c r="AR248" s="439"/>
      <c r="AS248" s="439"/>
      <c r="AT248" s="439"/>
      <c r="AU248" s="439"/>
      <c r="AV248" s="439"/>
      <c r="AW248" s="439"/>
      <c r="AX248" s="919"/>
      <c r="AY248" s="919"/>
      <c r="AZ248" s="919"/>
      <c r="BA248" s="1079"/>
    </row>
    <row r="249" spans="1:53" s="113" customFormat="1" ht="11.25">
      <c r="A249" s="963">
        <v>2</v>
      </c>
      <c r="B249" s="1079" t="s">
        <v>1212</v>
      </c>
      <c r="C249" s="1237"/>
      <c r="D249" s="1237"/>
      <c r="E249" s="1237"/>
      <c r="F249" s="1237"/>
      <c r="G249" s="1237"/>
      <c r="H249" s="1237"/>
      <c r="I249" s="1237"/>
      <c r="J249" s="1237"/>
      <c r="K249" s="1237"/>
      <c r="L249" s="1238" t="s">
        <v>139</v>
      </c>
      <c r="M249" s="1244" t="s">
        <v>677</v>
      </c>
      <c r="N249" s="1240" t="s">
        <v>328</v>
      </c>
      <c r="O249" s="1249">
        <v>1003.481</v>
      </c>
      <c r="P249" s="1249">
        <v>982.7632000000001</v>
      </c>
      <c r="Q249" s="1249">
        <v>982.7632000000001</v>
      </c>
      <c r="R249" s="1249">
        <v>0</v>
      </c>
      <c r="S249" s="1249">
        <v>994.31600000000003</v>
      </c>
      <c r="T249" s="1249">
        <v>958.24599999999998</v>
      </c>
      <c r="U249" s="1249">
        <v>958.24599999999998</v>
      </c>
      <c r="V249" s="1249">
        <v>958.24599999999998</v>
      </c>
      <c r="W249" s="1249">
        <v>958.24599999999998</v>
      </c>
      <c r="X249" s="1249">
        <v>958.24599999999998</v>
      </c>
      <c r="Y249" s="1249">
        <v>0</v>
      </c>
      <c r="Z249" s="1249">
        <v>0</v>
      </c>
      <c r="AA249" s="1249">
        <v>0</v>
      </c>
      <c r="AB249" s="1249">
        <v>0</v>
      </c>
      <c r="AC249" s="1249">
        <v>0</v>
      </c>
      <c r="AD249" s="1249">
        <v>958.24599999999998</v>
      </c>
      <c r="AE249" s="1249">
        <v>958.24599999999998</v>
      </c>
      <c r="AF249" s="1249">
        <v>958.24599999999998</v>
      </c>
      <c r="AG249" s="1249">
        <v>958.24599999999998</v>
      </c>
      <c r="AH249" s="1249">
        <v>958.24599999999998</v>
      </c>
      <c r="AI249" s="1249">
        <v>0</v>
      </c>
      <c r="AJ249" s="1249">
        <v>0</v>
      </c>
      <c r="AK249" s="1249">
        <v>0</v>
      </c>
      <c r="AL249" s="1249">
        <v>0</v>
      </c>
      <c r="AM249" s="1249">
        <v>0</v>
      </c>
      <c r="AN249" s="605"/>
      <c r="AO249" s="605"/>
      <c r="AP249" s="605"/>
      <c r="AQ249" s="605"/>
      <c r="AR249" s="605"/>
      <c r="AS249" s="605"/>
      <c r="AT249" s="605"/>
      <c r="AU249" s="605"/>
      <c r="AV249" s="605"/>
      <c r="AW249" s="605"/>
      <c r="AX249" s="919"/>
      <c r="AY249" s="919"/>
      <c r="AZ249" s="919"/>
      <c r="BA249" s="1237"/>
    </row>
    <row r="250" spans="1:53" ht="11.25">
      <c r="A250" s="963">
        <v>2</v>
      </c>
      <c r="B250" s="1079" t="s">
        <v>1208</v>
      </c>
      <c r="C250" s="1079"/>
      <c r="D250" s="1079"/>
      <c r="E250" s="1079"/>
      <c r="F250" s="1079"/>
      <c r="G250" s="1079"/>
      <c r="H250" s="1079"/>
      <c r="I250" s="1079"/>
      <c r="J250" s="1079"/>
      <c r="K250" s="1079"/>
      <c r="L250" s="1221" t="s">
        <v>150</v>
      </c>
      <c r="M250" s="1248" t="s">
        <v>1132</v>
      </c>
      <c r="N250" s="1223" t="s">
        <v>328</v>
      </c>
      <c r="O250" s="1250"/>
      <c r="P250" s="1250"/>
      <c r="Q250" s="1250"/>
      <c r="R250" s="1225">
        <v>0</v>
      </c>
      <c r="S250" s="1250"/>
      <c r="T250" s="1250"/>
      <c r="U250" s="1250"/>
      <c r="V250" s="1250"/>
      <c r="W250" s="1250"/>
      <c r="X250" s="1250"/>
      <c r="Y250" s="1250"/>
      <c r="Z250" s="1250"/>
      <c r="AA250" s="1250"/>
      <c r="AB250" s="1250"/>
      <c r="AC250" s="1250"/>
      <c r="AD250" s="1250"/>
      <c r="AE250" s="1250"/>
      <c r="AF250" s="1250"/>
      <c r="AG250" s="1250"/>
      <c r="AH250" s="1250"/>
      <c r="AI250" s="1250">
        <v>0</v>
      </c>
      <c r="AJ250" s="1250">
        <v>0</v>
      </c>
      <c r="AK250" s="1250">
        <v>0</v>
      </c>
      <c r="AL250" s="1250">
        <v>0</v>
      </c>
      <c r="AM250" s="1250">
        <v>0</v>
      </c>
      <c r="AN250" s="439"/>
      <c r="AO250" s="439"/>
      <c r="AP250" s="439"/>
      <c r="AQ250" s="439"/>
      <c r="AR250" s="439"/>
      <c r="AS250" s="439"/>
      <c r="AT250" s="439"/>
      <c r="AU250" s="439"/>
      <c r="AV250" s="439"/>
      <c r="AW250" s="439"/>
      <c r="AX250" s="919"/>
      <c r="AY250" s="919"/>
      <c r="AZ250" s="919"/>
      <c r="BA250" s="1079"/>
    </row>
    <row r="251" spans="1:53" ht="11.25">
      <c r="A251" s="963">
        <v>2</v>
      </c>
      <c r="B251" s="1079" t="s">
        <v>1203</v>
      </c>
      <c r="C251" s="1079"/>
      <c r="D251" s="1079"/>
      <c r="E251" s="1079"/>
      <c r="F251" s="1079"/>
      <c r="G251" s="1079"/>
      <c r="H251" s="1079"/>
      <c r="I251" s="1079"/>
      <c r="J251" s="1079"/>
      <c r="K251" s="1079"/>
      <c r="L251" s="1221" t="s">
        <v>151</v>
      </c>
      <c r="M251" s="1248" t="s">
        <v>1131</v>
      </c>
      <c r="N251" s="1223" t="s">
        <v>678</v>
      </c>
      <c r="O251" s="1245"/>
      <c r="P251" s="1245"/>
      <c r="Q251" s="1245"/>
      <c r="R251" s="1226">
        <v>0</v>
      </c>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439"/>
      <c r="AO251" s="439"/>
      <c r="AP251" s="439"/>
      <c r="AQ251" s="439"/>
      <c r="AR251" s="439"/>
      <c r="AS251" s="439"/>
      <c r="AT251" s="439"/>
      <c r="AU251" s="439"/>
      <c r="AV251" s="439"/>
      <c r="AW251" s="439"/>
      <c r="AX251" s="919"/>
      <c r="AY251" s="919"/>
      <c r="AZ251" s="919"/>
      <c r="BA251" s="1079"/>
    </row>
    <row r="252" spans="1:53" ht="22.5">
      <c r="A252" s="963">
        <v>2</v>
      </c>
      <c r="B252" s="1079" t="s">
        <v>1209</v>
      </c>
      <c r="C252" s="1079"/>
      <c r="D252" s="1079"/>
      <c r="E252" s="1079"/>
      <c r="F252" s="1079"/>
      <c r="G252" s="1079"/>
      <c r="H252" s="1079"/>
      <c r="I252" s="1079"/>
      <c r="J252" s="1079"/>
      <c r="K252" s="1079"/>
      <c r="L252" s="1221" t="s">
        <v>152</v>
      </c>
      <c r="M252" s="1248" t="s">
        <v>1133</v>
      </c>
      <c r="N252" s="1223" t="s">
        <v>328</v>
      </c>
      <c r="O252" s="1251">
        <v>1003.481</v>
      </c>
      <c r="P252" s="1251">
        <v>982.7632000000001</v>
      </c>
      <c r="Q252" s="1251">
        <v>982.7632000000001</v>
      </c>
      <c r="R252" s="1225">
        <v>0</v>
      </c>
      <c r="S252" s="1251">
        <v>994.31600000000003</v>
      </c>
      <c r="T252" s="1251">
        <v>958.24599999999998</v>
      </c>
      <c r="U252" s="1251">
        <v>958.24599999999998</v>
      </c>
      <c r="V252" s="1251">
        <v>958.24599999999998</v>
      </c>
      <c r="W252" s="1251">
        <v>958.24599999999998</v>
      </c>
      <c r="X252" s="1251">
        <v>958.24599999999998</v>
      </c>
      <c r="Y252" s="1251">
        <v>0</v>
      </c>
      <c r="Z252" s="1251">
        <v>0</v>
      </c>
      <c r="AA252" s="1251">
        <v>0</v>
      </c>
      <c r="AB252" s="1251">
        <v>0</v>
      </c>
      <c r="AC252" s="1251">
        <v>0</v>
      </c>
      <c r="AD252" s="1251">
        <v>958.24599999999998</v>
      </c>
      <c r="AE252" s="1251">
        <v>958.24599999999998</v>
      </c>
      <c r="AF252" s="1251">
        <v>958.24599999999998</v>
      </c>
      <c r="AG252" s="1251">
        <v>958.24599999999998</v>
      </c>
      <c r="AH252" s="1251">
        <v>958.24599999999998</v>
      </c>
      <c r="AI252" s="1251">
        <v>0</v>
      </c>
      <c r="AJ252" s="1251">
        <v>0</v>
      </c>
      <c r="AK252" s="1251">
        <v>0</v>
      </c>
      <c r="AL252" s="1251">
        <v>0</v>
      </c>
      <c r="AM252" s="1251">
        <v>0</v>
      </c>
      <c r="AN252" s="439"/>
      <c r="AO252" s="439"/>
      <c r="AP252" s="439"/>
      <c r="AQ252" s="439"/>
      <c r="AR252" s="439"/>
      <c r="AS252" s="439"/>
      <c r="AT252" s="439"/>
      <c r="AU252" s="439"/>
      <c r="AV252" s="439"/>
      <c r="AW252" s="439"/>
      <c r="AX252" s="919" t="s">
        <v>4250</v>
      </c>
      <c r="AY252" s="919"/>
      <c r="AZ252" s="919"/>
      <c r="BA252" s="1079"/>
    </row>
    <row r="253" spans="1:53" ht="11.25">
      <c r="A253" s="963">
        <v>2</v>
      </c>
      <c r="B253" s="1079" t="s">
        <v>1204</v>
      </c>
      <c r="C253" s="1079"/>
      <c r="D253" s="1079"/>
      <c r="E253" s="1079"/>
      <c r="F253" s="1079"/>
      <c r="G253" s="1079"/>
      <c r="H253" s="1079"/>
      <c r="I253" s="1079"/>
      <c r="J253" s="1079"/>
      <c r="K253" s="1079"/>
      <c r="L253" s="1221" t="s">
        <v>153</v>
      </c>
      <c r="M253" s="1248" t="s">
        <v>1134</v>
      </c>
      <c r="N253" s="1223" t="s">
        <v>678</v>
      </c>
      <c r="O253" s="1245"/>
      <c r="P253" s="1245"/>
      <c r="Q253" s="1245"/>
      <c r="R253" s="1226">
        <v>0</v>
      </c>
      <c r="S253" s="1245"/>
      <c r="T253" s="1245"/>
      <c r="U253" s="1245"/>
      <c r="V253" s="1245"/>
      <c r="W253" s="1245"/>
      <c r="X253" s="1245"/>
      <c r="Y253" s="1245"/>
      <c r="Z253" s="1245"/>
      <c r="AA253" s="1245"/>
      <c r="AB253" s="1245"/>
      <c r="AC253" s="1245"/>
      <c r="AD253" s="1245"/>
      <c r="AE253" s="1245"/>
      <c r="AF253" s="1245"/>
      <c r="AG253" s="1245"/>
      <c r="AH253" s="1245"/>
      <c r="AI253" s="1245">
        <v>0</v>
      </c>
      <c r="AJ253" s="1245">
        <v>0</v>
      </c>
      <c r="AK253" s="1245">
        <v>0</v>
      </c>
      <c r="AL253" s="1245">
        <v>0</v>
      </c>
      <c r="AM253" s="1245">
        <v>0</v>
      </c>
      <c r="AN253" s="439"/>
      <c r="AO253" s="439"/>
      <c r="AP253" s="439"/>
      <c r="AQ253" s="439"/>
      <c r="AR253" s="439"/>
      <c r="AS253" s="439"/>
      <c r="AT253" s="439"/>
      <c r="AU253" s="439"/>
      <c r="AV253" s="439"/>
      <c r="AW253" s="439"/>
      <c r="AX253" s="919"/>
      <c r="AY253" s="919"/>
      <c r="AZ253" s="919"/>
      <c r="BA253" s="1079"/>
    </row>
    <row r="254" spans="1:53" ht="11.25">
      <c r="A254" s="963">
        <v>2</v>
      </c>
      <c r="B254" s="1079"/>
      <c r="C254" s="1079"/>
      <c r="D254" s="1079"/>
      <c r="E254" s="1079"/>
      <c r="F254" s="1079"/>
      <c r="G254" s="1079"/>
      <c r="H254" s="1079"/>
      <c r="I254" s="1079"/>
      <c r="J254" s="1079"/>
      <c r="K254" s="1079"/>
      <c r="L254" s="1221" t="s">
        <v>679</v>
      </c>
      <c r="M254" s="1222" t="s">
        <v>680</v>
      </c>
      <c r="N254" s="1223" t="s">
        <v>145</v>
      </c>
      <c r="O254" s="1235">
        <v>0</v>
      </c>
      <c r="P254" s="1235">
        <v>0</v>
      </c>
      <c r="Q254" s="1235">
        <v>0</v>
      </c>
      <c r="R254" s="439"/>
      <c r="S254" s="1235">
        <v>0</v>
      </c>
      <c r="T254" s="1235">
        <v>0</v>
      </c>
      <c r="U254" s="1235">
        <v>0</v>
      </c>
      <c r="V254" s="1235">
        <v>0</v>
      </c>
      <c r="W254" s="1235">
        <v>0</v>
      </c>
      <c r="X254" s="1235">
        <v>0</v>
      </c>
      <c r="Y254" s="1235">
        <v>0</v>
      </c>
      <c r="Z254" s="1235">
        <v>0</v>
      </c>
      <c r="AA254" s="1235">
        <v>0</v>
      </c>
      <c r="AB254" s="1235">
        <v>0</v>
      </c>
      <c r="AC254" s="1235">
        <v>0</v>
      </c>
      <c r="AD254" s="1235">
        <v>0</v>
      </c>
      <c r="AE254" s="1235">
        <v>0</v>
      </c>
      <c r="AF254" s="1235">
        <v>0</v>
      </c>
      <c r="AG254" s="1235">
        <v>0</v>
      </c>
      <c r="AH254" s="1235">
        <v>0</v>
      </c>
      <c r="AI254" s="1235">
        <v>0</v>
      </c>
      <c r="AJ254" s="1235">
        <v>0</v>
      </c>
      <c r="AK254" s="1235">
        <v>0</v>
      </c>
      <c r="AL254" s="1235">
        <v>0</v>
      </c>
      <c r="AM254" s="1235">
        <v>0</v>
      </c>
      <c r="AN254" s="439"/>
      <c r="AO254" s="439"/>
      <c r="AP254" s="439"/>
      <c r="AQ254" s="439"/>
      <c r="AR254" s="439"/>
      <c r="AS254" s="439"/>
      <c r="AT254" s="439"/>
      <c r="AU254" s="439"/>
      <c r="AV254" s="439"/>
      <c r="AW254" s="439"/>
      <c r="AX254" s="919"/>
      <c r="AY254" s="919"/>
      <c r="AZ254" s="919"/>
      <c r="BA254" s="1079"/>
    </row>
    <row r="255" spans="1:53" ht="11.25">
      <c r="A255" s="963">
        <v>2</v>
      </c>
      <c r="B255" s="1079"/>
      <c r="C255" s="1079"/>
      <c r="D255" s="1079"/>
      <c r="E255" s="1079"/>
      <c r="F255" s="1079"/>
      <c r="G255" s="1079"/>
      <c r="H255" s="1079"/>
      <c r="I255" s="1079"/>
      <c r="J255" s="1079"/>
      <c r="K255" s="1079"/>
      <c r="L255" s="1221" t="s">
        <v>681</v>
      </c>
      <c r="M255" s="1222" t="s">
        <v>682</v>
      </c>
      <c r="N255" s="1223" t="s">
        <v>678</v>
      </c>
      <c r="O255" s="1245">
        <v>88.969895792745447</v>
      </c>
      <c r="P255" s="1245">
        <v>93.318770991831997</v>
      </c>
      <c r="Q255" s="1245">
        <v>93.318770991831997</v>
      </c>
      <c r="R255" s="1226">
        <v>0</v>
      </c>
      <c r="S255" s="1245">
        <v>96.635938393025967</v>
      </c>
      <c r="T255" s="1245">
        <v>119.01267332522129</v>
      </c>
      <c r="U255" s="1245">
        <v>117.14700667790676</v>
      </c>
      <c r="V255" s="1245">
        <v>121.11081134060915</v>
      </c>
      <c r="W255" s="1245">
        <v>125.35944884809797</v>
      </c>
      <c r="X255" s="1245">
        <v>130.33160765299723</v>
      </c>
      <c r="Y255" s="1245">
        <v>0</v>
      </c>
      <c r="Z255" s="1245">
        <v>0</v>
      </c>
      <c r="AA255" s="1245">
        <v>0</v>
      </c>
      <c r="AB255" s="1245">
        <v>0</v>
      </c>
      <c r="AC255" s="1245">
        <v>0</v>
      </c>
      <c r="AD255" s="1245">
        <v>110.09068785651634</v>
      </c>
      <c r="AE255" s="1245">
        <v>113.64785515896932</v>
      </c>
      <c r="AF255" s="1245">
        <v>117.61129523876647</v>
      </c>
      <c r="AG255" s="1245">
        <v>121.7248435674813</v>
      </c>
      <c r="AH255" s="1245">
        <v>125.99425507587496</v>
      </c>
      <c r="AI255" s="1245">
        <v>0</v>
      </c>
      <c r="AJ255" s="1245">
        <v>0</v>
      </c>
      <c r="AK255" s="1245">
        <v>0</v>
      </c>
      <c r="AL255" s="1245">
        <v>0</v>
      </c>
      <c r="AM255" s="1245">
        <v>0</v>
      </c>
      <c r="AN255" s="439"/>
      <c r="AO255" s="439"/>
      <c r="AP255" s="439"/>
      <c r="AQ255" s="439"/>
      <c r="AR255" s="439"/>
      <c r="AS255" s="439"/>
      <c r="AT255" s="439"/>
      <c r="AU255" s="439"/>
      <c r="AV255" s="439"/>
      <c r="AW255" s="439"/>
      <c r="AX255" s="919"/>
      <c r="AY255" s="919"/>
      <c r="AZ255" s="919"/>
      <c r="BA255" s="1079"/>
    </row>
    <row r="256" spans="1:53" s="113" customFormat="1" ht="11.25">
      <c r="A256" s="963">
        <v>2</v>
      </c>
      <c r="B256" s="1237"/>
      <c r="C256" s="1237"/>
      <c r="D256" s="1237"/>
      <c r="E256" s="1237"/>
      <c r="F256" s="1237"/>
      <c r="G256" s="1237"/>
      <c r="H256" s="1237"/>
      <c r="I256" s="1237"/>
      <c r="J256" s="1237"/>
      <c r="K256" s="1237"/>
      <c r="L256" s="1238" t="s">
        <v>140</v>
      </c>
      <c r="M256" s="1244" t="s">
        <v>1412</v>
      </c>
      <c r="N256" s="1240" t="s">
        <v>369</v>
      </c>
      <c r="O256" s="1252">
        <v>49379.982592993787</v>
      </c>
      <c r="P256" s="1252">
        <v>53402.039975159831</v>
      </c>
      <c r="Q256" s="1252">
        <v>53402.039975159831</v>
      </c>
      <c r="R256" s="1218">
        <v>0</v>
      </c>
      <c r="S256" s="1252">
        <v>56593.001237046185</v>
      </c>
      <c r="T256" s="1252">
        <v>67581.703585746887</v>
      </c>
      <c r="U256" s="1252">
        <v>66522.27918306939</v>
      </c>
      <c r="V256" s="1252">
        <v>68773.137552198939</v>
      </c>
      <c r="W256" s="1252">
        <v>71185.739106738984</v>
      </c>
      <c r="X256" s="1252">
        <v>74009.194400577442</v>
      </c>
      <c r="Y256" s="1252">
        <v>0</v>
      </c>
      <c r="Z256" s="1252">
        <v>0</v>
      </c>
      <c r="AA256" s="1252">
        <v>0</v>
      </c>
      <c r="AB256" s="1252">
        <v>0</v>
      </c>
      <c r="AC256" s="1252">
        <v>0</v>
      </c>
      <c r="AD256" s="1252">
        <v>62515.327371386382</v>
      </c>
      <c r="AE256" s="1252">
        <v>64535.275495586211</v>
      </c>
      <c r="AF256" s="1252">
        <v>66785.926835219259</v>
      </c>
      <c r="AG256" s="1252">
        <v>69121.817594324966</v>
      </c>
      <c r="AH256" s="1252">
        <v>71546.215727600837</v>
      </c>
      <c r="AI256" s="1252">
        <v>0</v>
      </c>
      <c r="AJ256" s="1252">
        <v>0</v>
      </c>
      <c r="AK256" s="1252">
        <v>0</v>
      </c>
      <c r="AL256" s="1252">
        <v>0</v>
      </c>
      <c r="AM256" s="1252">
        <v>0</v>
      </c>
      <c r="AN256" s="1218">
        <v>10.464767736091368</v>
      </c>
      <c r="AO256" s="1218">
        <v>3.2311246043708173</v>
      </c>
      <c r="AP256" s="1218">
        <v>3.4874745979615103</v>
      </c>
      <c r="AQ256" s="1218">
        <v>3.4975793101876747</v>
      </c>
      <c r="AR256" s="1218">
        <v>3.5074282153641141</v>
      </c>
      <c r="AS256" s="1218">
        <v>-100</v>
      </c>
      <c r="AT256" s="1218">
        <v>0</v>
      </c>
      <c r="AU256" s="1218">
        <v>0</v>
      </c>
      <c r="AV256" s="1218">
        <v>0</v>
      </c>
      <c r="AW256" s="1218">
        <v>0</v>
      </c>
      <c r="AX256" s="919"/>
      <c r="AY256" s="919"/>
      <c r="AZ256" s="919"/>
      <c r="BA256" s="1237"/>
    </row>
    <row r="257" spans="1:53" s="113" customFormat="1" ht="11.25">
      <c r="A257" s="963">
        <v>2</v>
      </c>
      <c r="B257" s="1079" t="s">
        <v>1213</v>
      </c>
      <c r="C257" s="1237"/>
      <c r="D257" s="1237"/>
      <c r="E257" s="1237"/>
      <c r="F257" s="1237"/>
      <c r="G257" s="1237"/>
      <c r="H257" s="1237"/>
      <c r="I257" s="1237"/>
      <c r="J257" s="1237"/>
      <c r="K257" s="1237"/>
      <c r="L257" s="1238" t="s">
        <v>141</v>
      </c>
      <c r="M257" s="1244" t="s">
        <v>683</v>
      </c>
      <c r="N257" s="1240" t="s">
        <v>328</v>
      </c>
      <c r="O257" s="1249">
        <v>555.01900000000001</v>
      </c>
      <c r="P257" s="1249">
        <v>572.25400000000002</v>
      </c>
      <c r="Q257" s="1249">
        <v>572.25400000000002</v>
      </c>
      <c r="R257" s="1249">
        <v>0</v>
      </c>
      <c r="S257" s="1249">
        <v>585.63099999999997</v>
      </c>
      <c r="T257" s="1249">
        <v>567.85300000000007</v>
      </c>
      <c r="U257" s="1249">
        <v>567.85300000000007</v>
      </c>
      <c r="V257" s="1249">
        <v>567.85300000000007</v>
      </c>
      <c r="W257" s="1249">
        <v>567.85300000000007</v>
      </c>
      <c r="X257" s="1249">
        <v>567.85300000000007</v>
      </c>
      <c r="Y257" s="1249">
        <v>0</v>
      </c>
      <c r="Z257" s="1249">
        <v>0</v>
      </c>
      <c r="AA257" s="1249">
        <v>0</v>
      </c>
      <c r="AB257" s="1249">
        <v>0</v>
      </c>
      <c r="AC257" s="1249">
        <v>0</v>
      </c>
      <c r="AD257" s="1249">
        <v>567.85300000000007</v>
      </c>
      <c r="AE257" s="1249">
        <v>567.85300000000007</v>
      </c>
      <c r="AF257" s="1249">
        <v>567.85300000000007</v>
      </c>
      <c r="AG257" s="1249">
        <v>567.85300000000007</v>
      </c>
      <c r="AH257" s="1249">
        <v>567.85300000000007</v>
      </c>
      <c r="AI257" s="1249">
        <v>0</v>
      </c>
      <c r="AJ257" s="1249">
        <v>0</v>
      </c>
      <c r="AK257" s="1249">
        <v>0</v>
      </c>
      <c r="AL257" s="1249">
        <v>0</v>
      </c>
      <c r="AM257" s="1249">
        <v>0</v>
      </c>
      <c r="AN257" s="605"/>
      <c r="AO257" s="605"/>
      <c r="AP257" s="605"/>
      <c r="AQ257" s="605"/>
      <c r="AR257" s="605"/>
      <c r="AS257" s="605"/>
      <c r="AT257" s="605"/>
      <c r="AU257" s="605"/>
      <c r="AV257" s="605"/>
      <c r="AW257" s="605"/>
      <c r="AX257" s="919"/>
      <c r="AY257" s="919"/>
      <c r="AZ257" s="919"/>
      <c r="BA257" s="1237"/>
    </row>
    <row r="258" spans="1:53" ht="11.25">
      <c r="A258" s="963">
        <v>2</v>
      </c>
      <c r="B258" s="1079" t="s">
        <v>1210</v>
      </c>
      <c r="C258" s="1079"/>
      <c r="D258" s="1079"/>
      <c r="E258" s="1079"/>
      <c r="F258" s="1079"/>
      <c r="G258" s="1079"/>
      <c r="H258" s="1079"/>
      <c r="I258" s="1079"/>
      <c r="J258" s="1079"/>
      <c r="K258" s="1079"/>
      <c r="L258" s="1253" t="s">
        <v>154</v>
      </c>
      <c r="M258" s="1248" t="s">
        <v>1195</v>
      </c>
      <c r="N258" s="1254" t="s">
        <v>328</v>
      </c>
      <c r="O258" s="1250"/>
      <c r="P258" s="1250"/>
      <c r="Q258" s="1250"/>
      <c r="R258" s="1225">
        <v>0</v>
      </c>
      <c r="S258" s="1250"/>
      <c r="T258" s="1250"/>
      <c r="U258" s="1250"/>
      <c r="V258" s="1250"/>
      <c r="W258" s="1250"/>
      <c r="X258" s="1250"/>
      <c r="Y258" s="1250"/>
      <c r="Z258" s="1250"/>
      <c r="AA258" s="1250"/>
      <c r="AB258" s="1250"/>
      <c r="AC258" s="1250"/>
      <c r="AD258" s="1250"/>
      <c r="AE258" s="1250"/>
      <c r="AF258" s="1250"/>
      <c r="AG258" s="1250"/>
      <c r="AH258" s="1250"/>
      <c r="AI258" s="1250">
        <v>0</v>
      </c>
      <c r="AJ258" s="1250">
        <v>0</v>
      </c>
      <c r="AK258" s="1250">
        <v>0</v>
      </c>
      <c r="AL258" s="1250">
        <v>0</v>
      </c>
      <c r="AM258" s="1250">
        <v>0</v>
      </c>
      <c r="AN258" s="439"/>
      <c r="AO258" s="439"/>
      <c r="AP258" s="439"/>
      <c r="AQ258" s="439"/>
      <c r="AR258" s="439"/>
      <c r="AS258" s="439"/>
      <c r="AT258" s="439"/>
      <c r="AU258" s="439"/>
      <c r="AV258" s="439"/>
      <c r="AW258" s="439"/>
      <c r="AX258" s="919"/>
      <c r="AY258" s="919"/>
      <c r="AZ258" s="919"/>
      <c r="BA258" s="1079"/>
    </row>
    <row r="259" spans="1:53" ht="11.25">
      <c r="A259" s="963">
        <v>2</v>
      </c>
      <c r="B259" s="1079" t="s">
        <v>1206</v>
      </c>
      <c r="C259" s="1079"/>
      <c r="D259" s="1079"/>
      <c r="E259" s="1079"/>
      <c r="F259" s="1079"/>
      <c r="G259" s="1079"/>
      <c r="H259" s="1079"/>
      <c r="I259" s="1079"/>
      <c r="J259" s="1079"/>
      <c r="K259" s="1079"/>
      <c r="L259" s="1253" t="s">
        <v>155</v>
      </c>
      <c r="M259" s="1248" t="s">
        <v>1196</v>
      </c>
      <c r="N259" s="1254" t="s">
        <v>678</v>
      </c>
      <c r="O259" s="1245"/>
      <c r="P259" s="1245"/>
      <c r="Q259" s="1245"/>
      <c r="R259" s="1226">
        <v>0</v>
      </c>
      <c r="S259" s="1245"/>
      <c r="T259" s="1245"/>
      <c r="U259" s="1245"/>
      <c r="V259" s="1245"/>
      <c r="W259" s="1245"/>
      <c r="X259" s="1245"/>
      <c r="Y259" s="1245"/>
      <c r="Z259" s="1245"/>
      <c r="AA259" s="1245"/>
      <c r="AB259" s="1245"/>
      <c r="AC259" s="1245"/>
      <c r="AD259" s="1245"/>
      <c r="AE259" s="1245"/>
      <c r="AF259" s="1245"/>
      <c r="AG259" s="1245"/>
      <c r="AH259" s="1245"/>
      <c r="AI259" s="1245">
        <v>0</v>
      </c>
      <c r="AJ259" s="1245">
        <v>0</v>
      </c>
      <c r="AK259" s="1245">
        <v>0</v>
      </c>
      <c r="AL259" s="1245">
        <v>0</v>
      </c>
      <c r="AM259" s="1245">
        <v>0</v>
      </c>
      <c r="AN259" s="439"/>
      <c r="AO259" s="439"/>
      <c r="AP259" s="439"/>
      <c r="AQ259" s="439"/>
      <c r="AR259" s="439"/>
      <c r="AS259" s="439"/>
      <c r="AT259" s="439"/>
      <c r="AU259" s="439"/>
      <c r="AV259" s="439"/>
      <c r="AW259" s="439"/>
      <c r="AX259" s="919"/>
      <c r="AY259" s="919"/>
      <c r="AZ259" s="919"/>
      <c r="BA259" s="1079"/>
    </row>
    <row r="260" spans="1:53" ht="11.25">
      <c r="A260" s="963">
        <v>2</v>
      </c>
      <c r="B260" s="1079" t="s">
        <v>1211</v>
      </c>
      <c r="C260" s="1079"/>
      <c r="D260" s="1079"/>
      <c r="E260" s="1079"/>
      <c r="F260" s="1079"/>
      <c r="G260" s="1079"/>
      <c r="H260" s="1079"/>
      <c r="I260" s="1079"/>
      <c r="J260" s="1079"/>
      <c r="K260" s="1079"/>
      <c r="L260" s="1253" t="s">
        <v>156</v>
      </c>
      <c r="M260" s="1248" t="s">
        <v>1197</v>
      </c>
      <c r="N260" s="1254" t="s">
        <v>328</v>
      </c>
      <c r="O260" s="1251">
        <v>555.01900000000001</v>
      </c>
      <c r="P260" s="1251">
        <v>572.25400000000002</v>
      </c>
      <c r="Q260" s="1251">
        <v>572.25400000000002</v>
      </c>
      <c r="R260" s="1225">
        <v>0</v>
      </c>
      <c r="S260" s="1251">
        <v>585.63099999999997</v>
      </c>
      <c r="T260" s="1251">
        <v>567.85300000000007</v>
      </c>
      <c r="U260" s="1251">
        <v>567.85300000000007</v>
      </c>
      <c r="V260" s="1251">
        <v>567.85300000000007</v>
      </c>
      <c r="W260" s="1251">
        <v>567.85300000000007</v>
      </c>
      <c r="X260" s="1251">
        <v>567.85300000000007</v>
      </c>
      <c r="Y260" s="1251">
        <v>0</v>
      </c>
      <c r="Z260" s="1251">
        <v>0</v>
      </c>
      <c r="AA260" s="1251">
        <v>0</v>
      </c>
      <c r="AB260" s="1251">
        <v>0</v>
      </c>
      <c r="AC260" s="1251">
        <v>0</v>
      </c>
      <c r="AD260" s="1251">
        <v>567.85300000000007</v>
      </c>
      <c r="AE260" s="1251">
        <v>567.85300000000007</v>
      </c>
      <c r="AF260" s="1251">
        <v>567.85300000000007</v>
      </c>
      <c r="AG260" s="1251">
        <v>567.85300000000007</v>
      </c>
      <c r="AH260" s="1251">
        <v>567.85300000000007</v>
      </c>
      <c r="AI260" s="1251">
        <v>0</v>
      </c>
      <c r="AJ260" s="1251">
        <v>0</v>
      </c>
      <c r="AK260" s="1251">
        <v>0</v>
      </c>
      <c r="AL260" s="1251">
        <v>0</v>
      </c>
      <c r="AM260" s="1251">
        <v>0</v>
      </c>
      <c r="AN260" s="439"/>
      <c r="AO260" s="439"/>
      <c r="AP260" s="439"/>
      <c r="AQ260" s="439"/>
      <c r="AR260" s="439"/>
      <c r="AS260" s="439"/>
      <c r="AT260" s="439"/>
      <c r="AU260" s="439"/>
      <c r="AV260" s="439"/>
      <c r="AW260" s="439"/>
      <c r="AX260" s="919"/>
      <c r="AY260" s="919"/>
      <c r="AZ260" s="919"/>
      <c r="BA260" s="1079"/>
    </row>
    <row r="261" spans="1:53" ht="11.25">
      <c r="A261" s="963">
        <v>2</v>
      </c>
      <c r="B261" s="1079" t="s">
        <v>1205</v>
      </c>
      <c r="C261" s="1079"/>
      <c r="D261" s="1079"/>
      <c r="E261" s="1079"/>
      <c r="F261" s="1079"/>
      <c r="G261" s="1079"/>
      <c r="H261" s="1079"/>
      <c r="I261" s="1079"/>
      <c r="J261" s="1079"/>
      <c r="K261" s="1079"/>
      <c r="L261" s="1253" t="s">
        <v>157</v>
      </c>
      <c r="M261" s="1248" t="s">
        <v>1198</v>
      </c>
      <c r="N261" s="1254" t="s">
        <v>678</v>
      </c>
      <c r="O261" s="1245"/>
      <c r="P261" s="1245"/>
      <c r="Q261" s="1245"/>
      <c r="R261" s="1226">
        <v>0</v>
      </c>
      <c r="S261" s="1245"/>
      <c r="T261" s="1245"/>
      <c r="U261" s="1245"/>
      <c r="V261" s="1245"/>
      <c r="W261" s="1245"/>
      <c r="X261" s="1245"/>
      <c r="Y261" s="1245"/>
      <c r="Z261" s="1245"/>
      <c r="AA261" s="1245"/>
      <c r="AB261" s="1245"/>
      <c r="AC261" s="1245"/>
      <c r="AD261" s="1245"/>
      <c r="AE261" s="1245"/>
      <c r="AF261" s="1245"/>
      <c r="AG261" s="1245"/>
      <c r="AH261" s="1245"/>
      <c r="AI261" s="1245">
        <v>0</v>
      </c>
      <c r="AJ261" s="1245">
        <v>0</v>
      </c>
      <c r="AK261" s="1245">
        <v>0</v>
      </c>
      <c r="AL261" s="1245">
        <v>0</v>
      </c>
      <c r="AM261" s="1245">
        <v>0</v>
      </c>
      <c r="AN261" s="439"/>
      <c r="AO261" s="439"/>
      <c r="AP261" s="439"/>
      <c r="AQ261" s="439"/>
      <c r="AR261" s="439"/>
      <c r="AS261" s="439"/>
      <c r="AT261" s="439"/>
      <c r="AU261" s="439"/>
      <c r="AV261" s="439"/>
      <c r="AW261" s="439"/>
      <c r="AX261" s="919"/>
      <c r="AY261" s="919"/>
      <c r="AZ261" s="919"/>
      <c r="BA261" s="1079"/>
    </row>
    <row r="262" spans="1:53">
      <c r="A262" s="1079"/>
      <c r="B262" s="1079"/>
      <c r="C262" s="1079"/>
      <c r="D262" s="1079"/>
      <c r="E262" s="1079"/>
      <c r="F262" s="1079"/>
      <c r="G262" s="1079"/>
      <c r="H262" s="1079"/>
      <c r="I262" s="1079"/>
      <c r="J262" s="1079"/>
      <c r="K262" s="1079"/>
      <c r="L262" s="1205"/>
      <c r="M262" s="1206"/>
      <c r="N262" s="1205"/>
      <c r="O262" s="1079"/>
      <c r="P262" s="1079"/>
      <c r="Q262" s="1079"/>
      <c r="R262" s="1079"/>
      <c r="S262" s="1079"/>
      <c r="T262" s="1079"/>
      <c r="U262" s="1079"/>
      <c r="V262" s="1079"/>
      <c r="W262" s="1079"/>
      <c r="X262" s="1079"/>
      <c r="Y262" s="1079"/>
      <c r="Z262" s="1079"/>
      <c r="AA262" s="1079"/>
      <c r="AB262" s="1079"/>
      <c r="AC262" s="1079"/>
      <c r="AD262" s="1079"/>
      <c r="AE262" s="1079"/>
      <c r="AF262" s="1079"/>
      <c r="AG262" s="1079"/>
      <c r="AH262" s="1079"/>
      <c r="AI262" s="1079"/>
      <c r="AJ262" s="1079"/>
      <c r="AK262" s="1079"/>
      <c r="AL262" s="1079"/>
      <c r="AM262" s="1079"/>
      <c r="AN262" s="1079"/>
      <c r="AO262" s="1079"/>
      <c r="AP262" s="1079"/>
      <c r="AQ262" s="1079"/>
      <c r="AR262" s="1079"/>
      <c r="AS262" s="1079"/>
      <c r="AT262" s="1079"/>
      <c r="AU262" s="1079"/>
      <c r="AV262" s="1079"/>
      <c r="AW262" s="1079"/>
      <c r="AX262" s="1079"/>
      <c r="AY262" s="1079"/>
      <c r="AZ262" s="1079"/>
      <c r="BA262" s="1079"/>
    </row>
    <row r="263" spans="1:53" ht="15" customHeight="1">
      <c r="A263" s="1079"/>
      <c r="B263" s="1079"/>
      <c r="C263" s="1079"/>
      <c r="D263" s="1079"/>
      <c r="E263" s="1079"/>
      <c r="F263" s="1079"/>
      <c r="G263" s="1079"/>
      <c r="H263" s="1079"/>
      <c r="I263" s="1079"/>
      <c r="J263" s="1079"/>
      <c r="K263" s="1079"/>
      <c r="L263" s="1132" t="s">
        <v>1469</v>
      </c>
      <c r="M263" s="1132"/>
      <c r="N263" s="1132"/>
      <c r="O263" s="1132"/>
      <c r="P263" s="1132"/>
      <c r="Q263" s="1132"/>
      <c r="R263" s="1132"/>
      <c r="S263" s="1132"/>
      <c r="T263" s="1132"/>
      <c r="U263" s="1132"/>
      <c r="V263" s="1132"/>
      <c r="W263" s="1132"/>
      <c r="X263" s="1132"/>
      <c r="Y263" s="1132"/>
      <c r="Z263" s="1132"/>
      <c r="AA263" s="1132"/>
      <c r="AB263" s="1132"/>
      <c r="AC263" s="1132"/>
      <c r="AD263" s="1132"/>
      <c r="AE263" s="1132"/>
      <c r="AF263" s="1132"/>
      <c r="AG263" s="1132"/>
      <c r="AH263" s="1132"/>
      <c r="AI263" s="1132"/>
      <c r="AJ263" s="1132"/>
      <c r="AK263" s="1132"/>
      <c r="AL263" s="1132"/>
      <c r="AM263" s="1132"/>
      <c r="AN263" s="1132"/>
      <c r="AO263" s="1132"/>
      <c r="AP263" s="1132"/>
      <c r="AQ263" s="1132"/>
      <c r="AR263" s="1132"/>
      <c r="AS263" s="1132"/>
      <c r="AT263" s="1132"/>
      <c r="AU263" s="1132"/>
      <c r="AV263" s="1132"/>
      <c r="AW263" s="1132"/>
      <c r="AX263" s="1132"/>
      <c r="AY263" s="1132"/>
      <c r="AZ263" s="1132"/>
      <c r="BA263" s="1079"/>
    </row>
    <row r="264" spans="1:53" ht="15" customHeight="1">
      <c r="A264" s="1079"/>
      <c r="B264" s="1079"/>
      <c r="C264" s="1079"/>
      <c r="D264" s="1079"/>
      <c r="E264" s="1079"/>
      <c r="F264" s="1079"/>
      <c r="G264" s="1079"/>
      <c r="H264" s="1079"/>
      <c r="I264" s="1079"/>
      <c r="J264" s="1079"/>
      <c r="K264" s="779"/>
      <c r="L264" s="1134"/>
      <c r="M264" s="1150"/>
      <c r="N264" s="1150"/>
      <c r="O264" s="1150"/>
      <c r="P264" s="1150"/>
      <c r="Q264" s="1150"/>
      <c r="R264" s="1150"/>
      <c r="S264" s="1150"/>
      <c r="T264" s="1150"/>
      <c r="U264" s="1150"/>
      <c r="V264" s="1150"/>
      <c r="W264" s="1150"/>
      <c r="X264" s="1150"/>
      <c r="Y264" s="1150"/>
      <c r="Z264" s="1150"/>
      <c r="AA264" s="1150"/>
      <c r="AB264" s="1150"/>
      <c r="AC264" s="1150"/>
      <c r="AD264" s="1150"/>
      <c r="AE264" s="1150"/>
      <c r="AF264" s="1150"/>
      <c r="AG264" s="1150"/>
      <c r="AH264" s="1150"/>
      <c r="AI264" s="1150"/>
      <c r="AJ264" s="1150"/>
      <c r="AK264" s="1150"/>
      <c r="AL264" s="1150"/>
      <c r="AM264" s="1150"/>
      <c r="AN264" s="1150"/>
      <c r="AO264" s="1150"/>
      <c r="AP264" s="1150"/>
      <c r="AQ264" s="1150"/>
      <c r="AR264" s="1150"/>
      <c r="AS264" s="1150"/>
      <c r="AT264" s="1150"/>
      <c r="AU264" s="1150"/>
      <c r="AV264" s="1150"/>
      <c r="AW264" s="1150"/>
      <c r="AX264" s="1150"/>
      <c r="AY264" s="1150"/>
      <c r="AZ264" s="1150"/>
      <c r="BA264" s="1079"/>
    </row>
  </sheetData>
  <sheetProtection formatColumns="0" formatRows="0" autoFilter="0"/>
  <mergeCells count="9">
    <mergeCell ref="L264:AZ264"/>
    <mergeCell ref="AZ14:AZ15"/>
    <mergeCell ref="AX14:AX15"/>
    <mergeCell ref="AY14:AY15"/>
    <mergeCell ref="L263:AZ263"/>
    <mergeCell ref="L14:L15"/>
    <mergeCell ref="M14:M15"/>
    <mergeCell ref="N14:N15"/>
    <mergeCell ref="AN15:AW15"/>
  </mergeCells>
  <phoneticPr fontId="12" type="noConversion"/>
  <dataValidations count="2">
    <dataValidation type="textLength" operator="lessThanOrEqual" allowBlank="1" showInputMessage="1" showErrorMessage="1" errorTitle="Ошибка" error="Допускается ввод не более 900 символов!" sqref="AY105:AY138 AX140:AZ188 AX189:AZ261 AX66:AX138 AZ66:AZ138 AY66:AY103 AY17:AZ65 AX25:AX65 AX17:AX23">
      <formula1>900</formula1>
    </dataValidation>
    <dataValidation type="decimal" allowBlank="1" showErrorMessage="1" errorTitle="Ошибка" error="Допускается ввод только действительных чисел!" sqref="S135:AM138 O107:Q112 S86:AM86 O86:Q86 S115:AM122 O115:Q122 O29:Q35 S97:AM99 O97:Q99 O89:Q89 O91:Q95 S73:AM74 O73:Q74 AE25:AM27 S89:AM89 AD37:AD38 O124:Q125 O37:Q38 AE52:AM63 O63:Q63 O27:Q27 S29:AM35 O18:Q18 S124:AM125 O21:Q23 AD27 S63:T63 S37:T38 U37:AC41 S27:T27 S18:T18 AD18 AE37:AM41 AE44:AM50 S21:AM23 U25:AC27 U52:AC53 U62:AC63 S91:AM95 O127:Q132 S127:AM132 S107:AM112 AD63 O135:Q138 O258:Q261 O230:Q235 S209:AM209 O209:Q209 S238:AM245 O238:Q245 S258:AM261 S220:AM222 O220:Q222 O212:Q212 O214:Q218 S196:AM197 O196:Q197 AE148:AM150 S212:AM212 AD160:AD161 O247:Q248 O160:Q161 AE175:AM186 O186:Q186 O150:Q150 S152:AM158 O141:Q141 S247:AM248 O144:Q146 AD150 S186:T186 S160:T161 U160:AC164 S150:T150 S141:T141 AD141 AE160:AM164 AE167:AM173 S144:AM146 U148:AC150 U175:AC176 U185:AC186 S214:AM218 O250:Q255 S250:AM255 S230:AM235 AD186 O152:Q158">
      <formula1>-9.99999999999999E+23</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scale="60" firstPageNumber="13" fitToWidth="0" fitToHeight="0" orientation="landscape" useFirstPageNumber="1" r:id="rId1"/>
  <headerFooter>
    <oddFooter>&amp;C&amp;A
&amp;P из &amp;N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et_union_hor">
    <tabColor indexed="47"/>
    <outlinePr summaryBelow="0" summaryRight="0"/>
  </sheetPr>
  <dimension ref="A1:BA749"/>
  <sheetViews>
    <sheetView showGridLines="0" zoomScaleNormal="100" workbookViewId="0"/>
  </sheetViews>
  <sheetFormatPr defaultRowHeight="11.25" outlineLevelRow="1"/>
  <cols>
    <col min="1" max="1" width="17.5703125" style="1" customWidth="1"/>
    <col min="2" max="6" width="9.140625" style="1"/>
    <col min="7" max="7" width="66.42578125" style="1" customWidth="1"/>
    <col min="8" max="8" width="25.42578125" style="1" customWidth="1"/>
    <col min="9" max="9" width="18" style="1" customWidth="1"/>
    <col min="10" max="10" width="33.85546875" style="1" customWidth="1"/>
    <col min="11" max="11" width="9.140625" style="1"/>
    <col min="12" max="12" width="32.85546875" style="1" customWidth="1"/>
    <col min="13" max="13" width="59" style="3" customWidth="1"/>
    <col min="14" max="14" width="46.5703125" style="3" customWidth="1"/>
    <col min="15" max="16" width="9.140625" style="3"/>
    <col min="17" max="26" width="9.140625" style="1"/>
    <col min="27" max="27" width="9.140625" style="5"/>
    <col min="28" max="16384" width="9.140625" style="1"/>
  </cols>
  <sheetData>
    <row r="1" spans="1:27" s="140" customFormat="1" ht="30" customHeight="1">
      <c r="A1" s="139" t="s">
        <v>115</v>
      </c>
      <c r="M1" s="141"/>
      <c r="N1" s="141"/>
      <c r="O1" s="141"/>
      <c r="P1" s="141"/>
      <c r="AA1" s="142"/>
    </row>
    <row r="2" spans="1:27">
      <c r="A2" s="143" t="s">
        <v>1029</v>
      </c>
    </row>
    <row r="3" spans="1:27" s="53" customFormat="1" ht="15.95" customHeight="1">
      <c r="A3" s="621"/>
      <c r="C3" s="358"/>
      <c r="D3" s="687" t="s">
        <v>18</v>
      </c>
      <c r="E3" s="1"/>
      <c r="F3" s="1"/>
      <c r="G3" s="132" t="str">
        <f>"Тариф " &amp; D3</f>
        <v>Тариф 1</v>
      </c>
      <c r="H3" s="331" t="s">
        <v>1020</v>
      </c>
      <c r="I3" s="144" t="s">
        <v>282</v>
      </c>
      <c r="J3" s="53" t="str">
        <f>G3 &amp; " (" &amp;H3&amp; ") - " &amp;H5 &amp; IF(H9="",""," (" &amp; H9 &amp; ")")</f>
        <v xml:space="preserve">Тариф 1 (Водоснабжение) - </v>
      </c>
      <c r="K3" s="53">
        <f>H8</f>
        <v>0</v>
      </c>
      <c r="L3" s="320">
        <f>H5</f>
        <v>0</v>
      </c>
      <c r="M3" s="53">
        <f>H9</f>
        <v>0</v>
      </c>
      <c r="N3" s="53">
        <f>H6</f>
        <v>0</v>
      </c>
    </row>
    <row r="4" spans="1:27" s="53" customFormat="1" ht="15.95" customHeight="1">
      <c r="A4" s="621"/>
      <c r="C4" s="358"/>
      <c r="D4" s="687"/>
      <c r="E4" s="1"/>
      <c r="F4" s="1"/>
      <c r="G4" s="56" t="s">
        <v>1241</v>
      </c>
      <c r="H4" s="133"/>
      <c r="I4" s="333"/>
    </row>
    <row r="5" spans="1:27" s="53" customFormat="1" ht="15.95" customHeight="1">
      <c r="A5" s="621"/>
      <c r="C5" s="358"/>
      <c r="D5" s="687"/>
      <c r="E5" s="1"/>
      <c r="F5" s="1"/>
      <c r="G5" s="56" t="s">
        <v>262</v>
      </c>
      <c r="H5" s="135"/>
      <c r="I5" s="333"/>
    </row>
    <row r="6" spans="1:27" s="53" customFormat="1" ht="15.95" customHeight="1">
      <c r="A6" s="621"/>
      <c r="C6" s="358"/>
      <c r="D6" s="687"/>
      <c r="E6" s="1"/>
      <c r="F6" s="1"/>
      <c r="G6" s="56" t="s">
        <v>263</v>
      </c>
      <c r="H6" s="135"/>
      <c r="I6" s="333"/>
    </row>
    <row r="7" spans="1:27" s="53" customFormat="1" ht="15.95" customHeight="1">
      <c r="A7" s="621"/>
      <c r="C7" s="358"/>
      <c r="D7" s="687"/>
      <c r="E7" s="1"/>
      <c r="F7" s="1"/>
      <c r="G7" s="56" t="s">
        <v>264</v>
      </c>
      <c r="H7" s="133"/>
      <c r="I7" s="334"/>
    </row>
    <row r="8" spans="1:27" s="53" customFormat="1" ht="15.95" customHeight="1">
      <c r="A8" s="621"/>
      <c r="C8" s="358"/>
      <c r="D8" s="687"/>
      <c r="E8" s="1"/>
      <c r="F8" s="1"/>
      <c r="G8" s="136" t="str">
        <f>IF(H3="Водоотведение","Вид сточных вод","Вид воды")</f>
        <v>Вид воды</v>
      </c>
      <c r="H8" s="135"/>
      <c r="I8" s="333"/>
    </row>
    <row r="9" spans="1:27" s="53" customFormat="1" ht="15.95" customHeight="1">
      <c r="A9" s="621"/>
      <c r="C9" s="358"/>
      <c r="D9" s="687"/>
      <c r="E9" s="1"/>
      <c r="F9" s="1"/>
      <c r="G9" s="136" t="s">
        <v>1028</v>
      </c>
      <c r="H9" s="578"/>
      <c r="I9" s="333"/>
    </row>
    <row r="10" spans="1:27" s="53" customFormat="1" ht="15.95" customHeight="1">
      <c r="A10" s="621"/>
      <c r="B10" s="53" t="b">
        <f t="shared" ref="B10:B15" si="0">org_declaration="Заявление организации"</f>
        <v>1</v>
      </c>
      <c r="C10" s="358"/>
      <c r="D10" s="687"/>
      <c r="E10" s="1"/>
      <c r="F10" s="1"/>
      <c r="G10" s="56" t="s">
        <v>265</v>
      </c>
      <c r="H10" s="460"/>
      <c r="I10" s="333"/>
    </row>
    <row r="11" spans="1:27" s="53" customFormat="1" ht="15.95" customHeight="1">
      <c r="A11" s="621"/>
      <c r="B11" s="53" t="b">
        <f t="shared" si="0"/>
        <v>1</v>
      </c>
      <c r="C11" s="358"/>
      <c r="D11" s="687"/>
      <c r="E11" s="1"/>
      <c r="F11" s="1"/>
      <c r="G11" s="56" t="s">
        <v>266</v>
      </c>
      <c r="H11" s="585"/>
      <c r="I11" s="333"/>
    </row>
    <row r="12" spans="1:27" s="53" customFormat="1" ht="15.95" customHeight="1">
      <c r="A12" s="621"/>
      <c r="B12" s="53" t="b">
        <f t="shared" si="0"/>
        <v>1</v>
      </c>
      <c r="C12" s="358"/>
      <c r="D12" s="687"/>
      <c r="E12" s="1"/>
      <c r="F12" s="1"/>
      <c r="G12" s="56" t="s">
        <v>1182</v>
      </c>
      <c r="H12" s="460"/>
      <c r="I12" s="333"/>
    </row>
    <row r="13" spans="1:27" s="53" customFormat="1" ht="15.95" customHeight="1">
      <c r="A13" s="621"/>
      <c r="B13" s="53" t="b">
        <f t="shared" si="0"/>
        <v>1</v>
      </c>
      <c r="C13" s="358"/>
      <c r="D13" s="687"/>
      <c r="E13" s="1"/>
      <c r="F13" s="1"/>
      <c r="G13" s="56" t="s">
        <v>267</v>
      </c>
      <c r="H13" s="586"/>
      <c r="I13" s="333"/>
    </row>
    <row r="14" spans="1:27" s="53" customFormat="1" ht="21.75" customHeight="1">
      <c r="A14" s="621"/>
      <c r="B14" s="53" t="b">
        <f t="shared" si="0"/>
        <v>1</v>
      </c>
      <c r="C14" s="358"/>
      <c r="D14" s="687"/>
      <c r="E14" s="1"/>
      <c r="F14" s="1"/>
      <c r="G14" s="584" t="str">
        <f>IF(OR(H13="экономически обоснованных расходов (затрат)",H13="сравнения аналогов"),"Период регулирования","Первый год долгосрочного периода регулирования, предложенный организацией")</f>
        <v>Первый год долгосрочного периода регулирования, предложенный организацией</v>
      </c>
      <c r="H14" s="578"/>
      <c r="I14" s="333"/>
    </row>
    <row r="15" spans="1:27" s="53" customFormat="1" ht="15.95" customHeight="1">
      <c r="A15" s="621"/>
      <c r="B15" s="53" t="b">
        <f t="shared" si="0"/>
        <v>1</v>
      </c>
      <c r="C15" s="358"/>
      <c r="D15" s="687"/>
      <c r="E15" s="1"/>
      <c r="F15" s="1"/>
      <c r="G15" s="56" t="s">
        <v>269</v>
      </c>
      <c r="H15" s="359"/>
      <c r="I15" s="333"/>
    </row>
    <row r="16" spans="1:27" s="538" customFormat="1">
      <c r="A16" s="635" t="s">
        <v>1450</v>
      </c>
      <c r="M16" s="539"/>
      <c r="N16" s="539"/>
      <c r="O16" s="539"/>
      <c r="P16" s="539"/>
      <c r="AA16" s="540"/>
    </row>
    <row r="17" spans="1:27" s="53" customFormat="1" ht="15.95" customHeight="1">
      <c r="C17" s="631"/>
      <c r="D17" s="144" t="s">
        <v>282</v>
      </c>
      <c r="E17" s="681" t="s">
        <v>226</v>
      </c>
      <c r="F17" s="681"/>
      <c r="G17" s="681"/>
      <c r="H17" s="608"/>
      <c r="I17" s="54"/>
      <c r="J17" s="55"/>
    </row>
    <row r="18" spans="1:27" s="538" customFormat="1">
      <c r="A18" s="635" t="s">
        <v>1451</v>
      </c>
      <c r="M18" s="539"/>
      <c r="N18" s="539"/>
      <c r="O18" s="539"/>
      <c r="P18" s="539"/>
      <c r="AA18" s="540"/>
    </row>
    <row r="19" spans="1:27" s="538" customFormat="1">
      <c r="A19" s="635" t="s">
        <v>1452</v>
      </c>
      <c r="M19" s="539"/>
      <c r="N19" s="539"/>
      <c r="O19" s="539"/>
      <c r="P19" s="539"/>
      <c r="AA19" s="540"/>
    </row>
    <row r="20" spans="1:27" s="538" customFormat="1">
      <c r="A20" s="635" t="s">
        <v>1453</v>
      </c>
      <c r="M20" s="539"/>
      <c r="N20" s="539"/>
      <c r="O20" s="539"/>
      <c r="P20" s="539"/>
      <c r="AA20" s="540"/>
    </row>
    <row r="21" spans="1:27" s="53" customFormat="1" ht="15.95" customHeight="1">
      <c r="C21" s="631"/>
      <c r="D21" s="144" t="s">
        <v>282</v>
      </c>
      <c r="E21" s="683" t="s">
        <v>229</v>
      </c>
      <c r="F21" s="681" t="s">
        <v>230</v>
      </c>
      <c r="G21" s="681"/>
      <c r="H21" s="375"/>
      <c r="I21" s="54"/>
    </row>
    <row r="22" spans="1:27" s="53" customFormat="1" ht="15.95" customHeight="1">
      <c r="C22" s="631"/>
      <c r="E22" s="683"/>
      <c r="F22" s="681" t="s">
        <v>231</v>
      </c>
      <c r="G22" s="681"/>
      <c r="H22" s="357"/>
      <c r="I22" s="54"/>
    </row>
    <row r="23" spans="1:27" s="53" customFormat="1" ht="15.95" customHeight="1">
      <c r="C23" s="631"/>
      <c r="E23" s="683"/>
      <c r="F23" s="681" t="s">
        <v>232</v>
      </c>
      <c r="G23" s="681"/>
      <c r="H23" s="375"/>
      <c r="I23" s="54"/>
    </row>
    <row r="24" spans="1:27" s="53" customFormat="1" ht="15.95" customHeight="1">
      <c r="C24" s="631"/>
      <c r="E24" s="683"/>
      <c r="F24" s="681" t="s">
        <v>233</v>
      </c>
      <c r="G24" s="681"/>
      <c r="H24" s="138"/>
      <c r="I24" s="54"/>
    </row>
    <row r="25" spans="1:27" s="53" customFormat="1" ht="15.95" customHeight="1">
      <c r="C25" s="631"/>
      <c r="E25" s="683"/>
      <c r="F25" s="681" t="s">
        <v>234</v>
      </c>
      <c r="G25" s="681"/>
      <c r="H25" s="608"/>
      <c r="I25" s="54"/>
      <c r="J25" s="55"/>
    </row>
    <row r="26" spans="1:27" s="538" customFormat="1">
      <c r="A26" s="635" t="s">
        <v>1454</v>
      </c>
      <c r="M26" s="539"/>
      <c r="N26" s="539"/>
      <c r="O26" s="539"/>
      <c r="P26" s="539"/>
      <c r="AA26" s="540"/>
    </row>
    <row r="27" spans="1:27" s="538" customFormat="1">
      <c r="A27" s="635" t="s">
        <v>1455</v>
      </c>
      <c r="M27" s="539"/>
      <c r="N27" s="539"/>
      <c r="O27" s="539"/>
      <c r="P27" s="539"/>
      <c r="AA27" s="540"/>
    </row>
    <row r="28" spans="1:27" s="53" customFormat="1" ht="15.95" customHeight="1">
      <c r="C28" s="631"/>
      <c r="D28" s="144" t="s">
        <v>282</v>
      </c>
      <c r="E28" s="683" t="s">
        <v>229</v>
      </c>
      <c r="F28" s="681" t="s">
        <v>230</v>
      </c>
      <c r="G28" s="681"/>
      <c r="H28" s="375"/>
      <c r="I28" s="54"/>
    </row>
    <row r="29" spans="1:27" s="53" customFormat="1" ht="15.95" customHeight="1">
      <c r="C29" s="631"/>
      <c r="E29" s="683"/>
      <c r="F29" s="681" t="s">
        <v>231</v>
      </c>
      <c r="G29" s="681"/>
      <c r="H29" s="357"/>
      <c r="I29" s="54"/>
    </row>
    <row r="30" spans="1:27" s="53" customFormat="1" ht="15.95" customHeight="1">
      <c r="C30" s="631"/>
      <c r="E30" s="683"/>
      <c r="F30" s="681" t="s">
        <v>232</v>
      </c>
      <c r="G30" s="681"/>
      <c r="H30" s="375"/>
      <c r="I30" s="54"/>
    </row>
    <row r="31" spans="1:27" s="53" customFormat="1" ht="15.95" customHeight="1">
      <c r="C31" s="631"/>
      <c r="E31" s="683"/>
      <c r="F31" s="681" t="s">
        <v>233</v>
      </c>
      <c r="G31" s="681"/>
      <c r="H31" s="138"/>
      <c r="I31" s="54"/>
    </row>
    <row r="32" spans="1:27" s="53" customFormat="1" ht="15.95" customHeight="1">
      <c r="C32" s="631"/>
      <c r="E32" s="683"/>
      <c r="F32" s="681" t="s">
        <v>237</v>
      </c>
      <c r="G32" s="681"/>
      <c r="H32" s="138"/>
      <c r="I32" s="54"/>
    </row>
    <row r="33" spans="1:27" s="53" customFormat="1" ht="15.95" customHeight="1">
      <c r="C33" s="631"/>
      <c r="E33" s="683"/>
      <c r="F33" s="681" t="s">
        <v>238</v>
      </c>
      <c r="G33" s="681"/>
      <c r="H33" s="138"/>
      <c r="I33" s="54"/>
    </row>
    <row r="34" spans="1:27" s="538" customFormat="1">
      <c r="A34" s="635" t="s">
        <v>1456</v>
      </c>
      <c r="M34" s="539"/>
      <c r="N34" s="539"/>
      <c r="O34" s="539"/>
      <c r="P34" s="539"/>
      <c r="AA34" s="540"/>
    </row>
    <row r="35" spans="1:27" s="53" customFormat="1" ht="15.95" customHeight="1">
      <c r="C35" s="631"/>
      <c r="D35" s="144" t="s">
        <v>282</v>
      </c>
      <c r="E35" s="683" t="s">
        <v>229</v>
      </c>
      <c r="F35" s="681" t="s">
        <v>230</v>
      </c>
      <c r="G35" s="681"/>
      <c r="H35" s="375"/>
      <c r="I35" s="54"/>
    </row>
    <row r="36" spans="1:27" s="53" customFormat="1" ht="15.95" customHeight="1">
      <c r="C36" s="631"/>
      <c r="E36" s="683"/>
      <c r="F36" s="681" t="s">
        <v>231</v>
      </c>
      <c r="G36" s="681"/>
      <c r="H36" s="632"/>
      <c r="I36" s="54"/>
    </row>
    <row r="37" spans="1:27" s="53" customFormat="1" ht="15.95" customHeight="1">
      <c r="C37" s="631"/>
      <c r="E37" s="683"/>
      <c r="F37" s="681" t="s">
        <v>232</v>
      </c>
      <c r="G37" s="681"/>
      <c r="H37" s="375"/>
      <c r="I37" s="54"/>
    </row>
    <row r="38" spans="1:27" s="53" customFormat="1" ht="15.95" customHeight="1">
      <c r="C38" s="631"/>
      <c r="E38" s="683"/>
      <c r="F38" s="681" t="s">
        <v>233</v>
      </c>
      <c r="G38" s="681"/>
      <c r="H38" s="138"/>
      <c r="I38" s="54"/>
    </row>
    <row r="39" spans="1:27" s="53" customFormat="1" ht="15.95" customHeight="1">
      <c r="C39" s="631"/>
      <c r="E39" s="683"/>
      <c r="F39" s="681" t="s">
        <v>239</v>
      </c>
      <c r="G39" s="681"/>
      <c r="H39" s="138"/>
      <c r="I39" s="54"/>
    </row>
    <row r="40" spans="1:27" s="53" customFormat="1" ht="15.95" customHeight="1">
      <c r="C40" s="631"/>
      <c r="E40" s="683"/>
      <c r="F40" s="681" t="s">
        <v>1144</v>
      </c>
      <c r="G40" s="681"/>
      <c r="H40" s="138"/>
      <c r="I40" s="54"/>
    </row>
    <row r="41" spans="1:27" s="538" customFormat="1">
      <c r="A41" s="635" t="s">
        <v>1457</v>
      </c>
      <c r="M41" s="539"/>
      <c r="N41" s="539"/>
      <c r="O41" s="539"/>
      <c r="P41" s="539"/>
      <c r="AA41" s="540"/>
    </row>
    <row r="42" spans="1:27" s="538" customFormat="1" ht="14.25">
      <c r="A42" s="636"/>
      <c r="G42" s="633"/>
      <c r="H42" s="634"/>
      <c r="I42" s="144" t="s">
        <v>282</v>
      </c>
      <c r="M42" s="539"/>
      <c r="N42" s="539"/>
      <c r="O42" s="539"/>
      <c r="P42" s="539"/>
      <c r="AA42" s="540"/>
    </row>
    <row r="43" spans="1:27" s="538" customFormat="1">
      <c r="A43" s="636"/>
      <c r="M43" s="539"/>
      <c r="N43" s="539"/>
      <c r="O43" s="539"/>
      <c r="P43" s="539"/>
      <c r="AA43" s="540"/>
    </row>
    <row r="45" spans="1:27" s="140" customFormat="1" ht="30" customHeight="1">
      <c r="A45" s="139" t="s">
        <v>1031</v>
      </c>
      <c r="M45" s="141"/>
      <c r="N45" s="141"/>
      <c r="O45" s="141"/>
      <c r="P45" s="141"/>
      <c r="AA45" s="142"/>
    </row>
    <row r="46" spans="1:27">
      <c r="A46" s="143" t="s">
        <v>1032</v>
      </c>
    </row>
    <row r="47" spans="1:27" s="57" customFormat="1" ht="15" customHeight="1">
      <c r="A47" s="156" t="s">
        <v>18</v>
      </c>
      <c r="D47" s="58"/>
      <c r="E47" s="61"/>
      <c r="F47" s="61"/>
      <c r="G47" s="61"/>
      <c r="H47" s="61"/>
      <c r="I47" s="61"/>
      <c r="J47" s="61"/>
      <c r="K47" s="61"/>
      <c r="L47" s="155" t="str">
        <f>INDEX('Общие сведения'!$J$113:$J$139,MATCH($A47,'Общие сведения'!$D$113:$D$139,0))</f>
        <v>Тариф 1 (Водоотведение) - тариф на водоотведение</v>
      </c>
      <c r="M47" s="149"/>
      <c r="N47" s="149"/>
      <c r="O47" s="149"/>
      <c r="P47" s="149"/>
    </row>
    <row r="48" spans="1:27" s="57" customFormat="1" ht="12.75" outlineLevel="1">
      <c r="A48" s="156" t="str">
        <f>A47</f>
        <v>1</v>
      </c>
      <c r="D48" s="62"/>
      <c r="E48" s="63"/>
      <c r="F48" s="63"/>
      <c r="G48" s="63"/>
      <c r="H48" s="63"/>
      <c r="I48" s="63"/>
      <c r="J48" s="63"/>
      <c r="K48" s="63"/>
      <c r="L48" s="64" t="s">
        <v>18</v>
      </c>
      <c r="M48" s="65"/>
      <c r="N48" s="65"/>
      <c r="O48" s="154"/>
      <c r="P48" s="183"/>
    </row>
    <row r="49" spans="1:27" s="57" customFormat="1" ht="15" customHeight="1" outlineLevel="1">
      <c r="A49" s="156" t="str">
        <f>A47</f>
        <v>1</v>
      </c>
      <c r="D49" s="58"/>
      <c r="E49" s="59"/>
      <c r="F49" s="59"/>
      <c r="G49" s="59"/>
      <c r="H49" s="59"/>
      <c r="I49" s="59"/>
      <c r="J49" s="59"/>
      <c r="K49" s="59"/>
      <c r="L49" s="150"/>
      <c r="M49" s="336" t="s">
        <v>283</v>
      </c>
      <c r="N49" s="151"/>
      <c r="O49" s="151"/>
      <c r="P49" s="152"/>
    </row>
    <row r="50" spans="1:27">
      <c r="A50" s="143" t="s">
        <v>1033</v>
      </c>
    </row>
    <row r="51" spans="1:27" s="57" customFormat="1" ht="14.25" outlineLevel="1">
      <c r="A51" s="156" t="str">
        <f ca="1">OFFSET(A51,-1,0)</f>
        <v>et_List01_mo</v>
      </c>
      <c r="D51" s="62"/>
      <c r="E51" s="63"/>
      <c r="F51" s="63"/>
      <c r="G51" s="63"/>
      <c r="H51" s="63"/>
      <c r="I51" s="63"/>
      <c r="J51" s="63"/>
      <c r="K51" s="144" t="s">
        <v>282</v>
      </c>
      <c r="L51" s="64" t="s">
        <v>18</v>
      </c>
      <c r="M51" s="65"/>
      <c r="N51" s="65"/>
      <c r="O51" s="154"/>
      <c r="P51" s="183"/>
    </row>
    <row r="53" spans="1:27" s="140" customFormat="1" ht="30" customHeight="1">
      <c r="A53" s="139" t="s">
        <v>1037</v>
      </c>
      <c r="M53" s="141"/>
      <c r="N53" s="141"/>
      <c r="O53" s="141"/>
      <c r="P53" s="141"/>
      <c r="AA53" s="142"/>
    </row>
    <row r="54" spans="1:27">
      <c r="A54" s="143" t="s">
        <v>1038</v>
      </c>
    </row>
    <row r="55" spans="1:27" s="67" customFormat="1" ht="15" customHeight="1">
      <c r="A55" s="637" t="s">
        <v>18</v>
      </c>
      <c r="L55" s="160" t="str">
        <f>INDEX('Общие сведения'!$J$113:$J$139,MATCH($A55,'Общие сведения'!$D$113:$D$139,0))</f>
        <v>Тариф 1 (Водоотведение) - тариф на водоотведение</v>
      </c>
      <c r="M55" s="155"/>
      <c r="N55" s="149"/>
      <c r="O55" s="149"/>
      <c r="P55" s="149"/>
      <c r="Q55" s="149"/>
      <c r="R55" s="149"/>
      <c r="S55" s="149"/>
    </row>
    <row r="56" spans="1:27" s="67" customFormat="1" ht="15" customHeight="1" outlineLevel="1">
      <c r="A56" s="638" t="str">
        <f t="shared" ref="A56:A62" si="1">A55</f>
        <v>1</v>
      </c>
      <c r="L56" s="161">
        <v>1</v>
      </c>
      <c r="M56" s="159" t="s">
        <v>287</v>
      </c>
      <c r="N56" s="68" t="s">
        <v>288</v>
      </c>
      <c r="O56" s="166"/>
      <c r="P56" s="165"/>
      <c r="Q56" s="165"/>
      <c r="R56" s="165"/>
      <c r="S56" s="168"/>
    </row>
    <row r="57" spans="1:27" s="67" customFormat="1" ht="15" customHeight="1" outlineLevel="1">
      <c r="A57" s="638" t="str">
        <f t="shared" si="1"/>
        <v>1</v>
      </c>
      <c r="L57" s="161">
        <v>2</v>
      </c>
      <c r="M57" s="159" t="s">
        <v>289</v>
      </c>
      <c r="N57" s="68" t="s">
        <v>288</v>
      </c>
      <c r="O57" s="166"/>
      <c r="P57" s="165"/>
      <c r="Q57" s="165"/>
      <c r="R57" s="165"/>
      <c r="S57" s="168"/>
    </row>
    <row r="58" spans="1:27" s="67" customFormat="1" ht="15" customHeight="1" outlineLevel="1">
      <c r="A58" s="638" t="str">
        <f t="shared" si="1"/>
        <v>1</v>
      </c>
      <c r="L58" s="161">
        <v>3</v>
      </c>
      <c r="M58" s="159" t="s">
        <v>290</v>
      </c>
      <c r="N58" s="68" t="s">
        <v>288</v>
      </c>
      <c r="O58" s="166"/>
      <c r="P58" s="165"/>
      <c r="Q58" s="165"/>
      <c r="R58" s="165"/>
      <c r="S58" s="168"/>
    </row>
    <row r="59" spans="1:27" s="67" customFormat="1" ht="15" customHeight="1" outlineLevel="1">
      <c r="A59" s="638" t="str">
        <f t="shared" si="1"/>
        <v>1</v>
      </c>
      <c r="L59" s="161">
        <v>4</v>
      </c>
      <c r="M59" s="159" t="s">
        <v>291</v>
      </c>
      <c r="N59" s="68" t="s">
        <v>288</v>
      </c>
      <c r="O59" s="166"/>
      <c r="P59" s="165"/>
      <c r="Q59" s="165"/>
      <c r="R59" s="165"/>
      <c r="S59" s="168"/>
    </row>
    <row r="60" spans="1:27" s="67" customFormat="1" ht="15" customHeight="1" outlineLevel="1">
      <c r="A60" s="638" t="str">
        <f t="shared" si="1"/>
        <v>1</v>
      </c>
      <c r="L60" s="161">
        <v>5</v>
      </c>
      <c r="M60" s="159" t="s">
        <v>292</v>
      </c>
      <c r="N60" s="68" t="s">
        <v>293</v>
      </c>
      <c r="O60" s="167"/>
      <c r="P60" s="163"/>
      <c r="Q60" s="163"/>
      <c r="R60" s="163"/>
      <c r="S60" s="168"/>
    </row>
    <row r="61" spans="1:27" s="67" customFormat="1" ht="15" customHeight="1" outlineLevel="1">
      <c r="A61" s="638" t="str">
        <f t="shared" si="1"/>
        <v>1</v>
      </c>
      <c r="L61" s="150"/>
      <c r="M61" s="461" t="s">
        <v>370</v>
      </c>
      <c r="N61" s="151"/>
      <c r="O61" s="151"/>
      <c r="P61" s="151"/>
      <c r="Q61" s="151"/>
      <c r="R61" s="151"/>
      <c r="S61" s="164"/>
    </row>
    <row r="62" spans="1:27" s="67" customFormat="1" ht="15" customHeight="1" outlineLevel="1">
      <c r="A62" s="638" t="str">
        <f t="shared" si="1"/>
        <v>1</v>
      </c>
      <c r="L62" s="161"/>
      <c r="M62" s="159" t="s">
        <v>1228</v>
      </c>
      <c r="N62" s="68"/>
      <c r="O62" s="699"/>
      <c r="P62" s="693"/>
      <c r="Q62" s="693"/>
      <c r="R62" s="693"/>
      <c r="S62" s="694"/>
    </row>
    <row r="63" spans="1:27">
      <c r="A63" s="143" t="s">
        <v>1039</v>
      </c>
    </row>
    <row r="64" spans="1:27" s="67" customFormat="1" ht="15" customHeight="1">
      <c r="A64" s="637" t="s">
        <v>18</v>
      </c>
      <c r="L64" s="160" t="str">
        <f>INDEX('Общие сведения'!$J$113:$J$139,MATCH($A64,'Общие сведения'!$D$113:$D$139,0))</f>
        <v>Тариф 1 (Водоотведение) - тариф на водоотведение</v>
      </c>
      <c r="M64" s="155"/>
      <c r="N64" s="149"/>
      <c r="O64" s="149"/>
      <c r="P64" s="149"/>
      <c r="Q64" s="149"/>
      <c r="R64" s="149"/>
      <c r="S64" s="149"/>
    </row>
    <row r="65" spans="1:42" s="67" customFormat="1" ht="15" customHeight="1" outlineLevel="1">
      <c r="A65" s="638" t="str">
        <f>A64</f>
        <v>1</v>
      </c>
      <c r="L65" s="161">
        <v>1</v>
      </c>
      <c r="M65" s="159" t="s">
        <v>294</v>
      </c>
      <c r="N65" s="68" t="s">
        <v>288</v>
      </c>
      <c r="O65" s="166"/>
      <c r="P65" s="165"/>
      <c r="Q65" s="165"/>
      <c r="R65" s="165"/>
      <c r="S65" s="168"/>
    </row>
    <row r="66" spans="1:42" s="67" customFormat="1" ht="15" customHeight="1" outlineLevel="1">
      <c r="A66" s="638" t="str">
        <f>A65</f>
        <v>1</v>
      </c>
      <c r="L66" s="161">
        <v>2</v>
      </c>
      <c r="M66" s="159" t="s">
        <v>295</v>
      </c>
      <c r="N66" s="68" t="s">
        <v>288</v>
      </c>
      <c r="O66" s="166"/>
      <c r="P66" s="165"/>
      <c r="Q66" s="165"/>
      <c r="R66" s="165"/>
      <c r="S66" s="168"/>
    </row>
    <row r="67" spans="1:42" s="67" customFormat="1" ht="15" customHeight="1" outlineLevel="1">
      <c r="A67" s="638" t="str">
        <f>A66</f>
        <v>1</v>
      </c>
      <c r="L67" s="161">
        <v>3</v>
      </c>
      <c r="M67" s="159" t="s">
        <v>296</v>
      </c>
      <c r="N67" s="68" t="s">
        <v>293</v>
      </c>
      <c r="O67" s="167"/>
      <c r="P67" s="163"/>
      <c r="Q67" s="163"/>
      <c r="R67" s="163"/>
      <c r="S67" s="168"/>
    </row>
    <row r="68" spans="1:42" s="67" customFormat="1" ht="15" customHeight="1" outlineLevel="1">
      <c r="A68" s="638" t="str">
        <f>A67</f>
        <v>1</v>
      </c>
      <c r="L68" s="150"/>
      <c r="M68" s="461" t="s">
        <v>370</v>
      </c>
      <c r="N68" s="151"/>
      <c r="O68" s="151"/>
      <c r="P68" s="151"/>
      <c r="Q68" s="151"/>
      <c r="R68" s="151"/>
      <c r="S68" s="164"/>
    </row>
    <row r="69" spans="1:42" s="67" customFormat="1" ht="15" customHeight="1">
      <c r="A69" s="638" t="str">
        <f>A68</f>
        <v>1</v>
      </c>
      <c r="L69" s="161"/>
      <c r="M69" s="159" t="s">
        <v>1228</v>
      </c>
      <c r="N69" s="68"/>
      <c r="O69" s="699"/>
      <c r="P69" s="693"/>
      <c r="Q69" s="693"/>
      <c r="R69" s="693"/>
      <c r="S69" s="694"/>
    </row>
    <row r="70" spans="1:42">
      <c r="A70" s="143" t="s">
        <v>1041</v>
      </c>
    </row>
    <row r="71" spans="1:42" s="70" customFormat="1" ht="14.25">
      <c r="A71" s="639"/>
      <c r="K71" s="144" t="s">
        <v>282</v>
      </c>
      <c r="L71" s="162">
        <v>1</v>
      </c>
      <c r="M71" s="169"/>
      <c r="N71" s="170"/>
      <c r="O71" s="690"/>
      <c r="P71" s="690"/>
      <c r="Q71" s="690"/>
      <c r="R71" s="168"/>
      <c r="S71" s="168"/>
      <c r="T71" s="69"/>
    </row>
    <row r="72" spans="1:42">
      <c r="A72" s="143" t="s">
        <v>1231</v>
      </c>
    </row>
    <row r="73" spans="1:42" s="67" customFormat="1" ht="15" customHeight="1" outlineLevel="1">
      <c r="A73" s="637" t="str">
        <f ca="1">OFFSET(B73,-1,-1)</f>
        <v>et_List02_1</v>
      </c>
      <c r="K73" s="144" t="s">
        <v>282</v>
      </c>
      <c r="L73" s="161">
        <v>1</v>
      </c>
      <c r="M73" s="169"/>
      <c r="N73" s="169"/>
      <c r="O73" s="167"/>
      <c r="P73" s="163"/>
      <c r="Q73" s="163"/>
      <c r="R73" s="163"/>
      <c r="S73" s="168"/>
    </row>
    <row r="74" spans="1:42" s="200" customFormat="1" ht="14.25">
      <c r="A74" s="640"/>
      <c r="K74" s="201"/>
      <c r="L74" s="202"/>
      <c r="M74" s="203"/>
      <c r="N74" s="204"/>
      <c r="O74" s="205"/>
      <c r="P74" s="205"/>
      <c r="Q74" s="205"/>
      <c r="R74" s="203"/>
      <c r="S74" s="203"/>
      <c r="T74" s="206"/>
    </row>
    <row r="75" spans="1:42" s="140" customFormat="1" ht="30" customHeight="1">
      <c r="A75" s="139" t="s">
        <v>1106</v>
      </c>
      <c r="M75" s="141"/>
      <c r="N75" s="141"/>
      <c r="O75" s="141"/>
      <c r="P75" s="141"/>
      <c r="AA75" s="142"/>
    </row>
    <row r="76" spans="1:42">
      <c r="A76" s="143" t="s">
        <v>1143</v>
      </c>
    </row>
    <row r="77" spans="1:42" s="90" customFormat="1">
      <c r="A77" s="637" t="s">
        <v>18</v>
      </c>
      <c r="L77" s="160" t="str">
        <f>INDEX('Общие сведения'!$J$113:$J$139,MATCH($A77,'Общие сведения'!$D$113:$D$139,0))</f>
        <v>Тариф 1 (Водоотведение) - тариф на водоотведение</v>
      </c>
      <c r="M77" s="155"/>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212"/>
      <c r="AN77" s="212"/>
      <c r="AO77" s="212"/>
      <c r="AP77" s="212"/>
    </row>
    <row r="78" spans="1:42" s="72" customFormat="1" outlineLevel="1">
      <c r="A78" s="641" t="str">
        <f>A77</f>
        <v>1</v>
      </c>
      <c r="B78" s="72" t="s">
        <v>1227</v>
      </c>
      <c r="L78" s="348"/>
      <c r="M78" s="349" t="s">
        <v>161</v>
      </c>
      <c r="N78" s="350"/>
      <c r="O78" s="350"/>
      <c r="P78" s="350"/>
      <c r="Q78" s="350"/>
      <c r="R78" s="350"/>
      <c r="S78" s="456">
        <f>(1-S79/100)*(1+S80/100)*(1+S82/100)</f>
        <v>1</v>
      </c>
      <c r="T78" s="456">
        <f>(1-T79/100)*(1+T80/100)*(1+T82/100)</f>
        <v>1</v>
      </c>
      <c r="U78" s="456">
        <f>(1-U79/100)*(1+U80/100)*(1+U82/100)</f>
        <v>1</v>
      </c>
      <c r="V78" s="350"/>
      <c r="W78" s="350"/>
      <c r="X78" s="350"/>
      <c r="Y78" s="456">
        <f>(1-Y79/100)*(1+Y80/100)*(1+Y82/100)</f>
        <v>1</v>
      </c>
      <c r="Z78" s="456">
        <f t="shared" ref="Z78:AP78" si="2">(1-Z79/100)*(1+Z80/100)*(1+Z82/100)</f>
        <v>1</v>
      </c>
      <c r="AA78" s="456">
        <f t="shared" si="2"/>
        <v>1</v>
      </c>
      <c r="AB78" s="456">
        <f t="shared" si="2"/>
        <v>1</v>
      </c>
      <c r="AC78" s="456">
        <f t="shared" si="2"/>
        <v>1</v>
      </c>
      <c r="AD78" s="456">
        <f t="shared" si="2"/>
        <v>1</v>
      </c>
      <c r="AE78" s="456">
        <f t="shared" si="2"/>
        <v>1</v>
      </c>
      <c r="AF78" s="456">
        <f t="shared" si="2"/>
        <v>1</v>
      </c>
      <c r="AG78" s="456">
        <f t="shared" si="2"/>
        <v>1</v>
      </c>
      <c r="AH78" s="456">
        <f t="shared" si="2"/>
        <v>1</v>
      </c>
      <c r="AI78" s="456">
        <f t="shared" si="2"/>
        <v>1</v>
      </c>
      <c r="AJ78" s="456">
        <f t="shared" si="2"/>
        <v>1</v>
      </c>
      <c r="AK78" s="456">
        <f t="shared" si="2"/>
        <v>1</v>
      </c>
      <c r="AL78" s="456">
        <f t="shared" si="2"/>
        <v>1</v>
      </c>
      <c r="AM78" s="456">
        <f t="shared" si="2"/>
        <v>1</v>
      </c>
      <c r="AN78" s="456">
        <f t="shared" si="2"/>
        <v>1</v>
      </c>
      <c r="AO78" s="456">
        <f t="shared" si="2"/>
        <v>1</v>
      </c>
      <c r="AP78" s="456">
        <f t="shared" si="2"/>
        <v>1</v>
      </c>
    </row>
    <row r="79" spans="1:42" s="72" customFormat="1" ht="22.5" customHeight="1" outlineLevel="1">
      <c r="A79" s="641" t="str">
        <f t="shared" ref="A79:A94" si="3">A78</f>
        <v>1</v>
      </c>
      <c r="B79" s="72" t="s">
        <v>1224</v>
      </c>
      <c r="L79" s="74">
        <v>1</v>
      </c>
      <c r="M79" s="75" t="s">
        <v>306</v>
      </c>
      <c r="N79" s="77" t="s">
        <v>145</v>
      </c>
      <c r="O79" s="360"/>
      <c r="P79" s="360"/>
      <c r="Q79" s="360"/>
      <c r="R79" s="376"/>
      <c r="S79" s="360"/>
      <c r="T79" s="360"/>
      <c r="U79" s="360"/>
      <c r="V79" s="369">
        <f>IF(S79&lt;&gt;0,U79/S79,0)</f>
        <v>0</v>
      </c>
      <c r="W79" s="365">
        <f>U79-T79</f>
        <v>0</v>
      </c>
      <c r="X79" s="376"/>
      <c r="Y79" s="360"/>
      <c r="Z79" s="360"/>
      <c r="AA79" s="360"/>
      <c r="AB79" s="360"/>
      <c r="AC79" s="360"/>
      <c r="AD79" s="360"/>
      <c r="AE79" s="360"/>
      <c r="AF79" s="360"/>
      <c r="AG79" s="360"/>
      <c r="AH79" s="360"/>
      <c r="AI79" s="360"/>
      <c r="AJ79" s="360"/>
      <c r="AK79" s="360"/>
      <c r="AL79" s="360"/>
      <c r="AM79" s="360"/>
      <c r="AN79" s="360"/>
      <c r="AO79" s="360"/>
      <c r="AP79" s="360"/>
    </row>
    <row r="80" spans="1:42" s="72" customFormat="1" outlineLevel="1">
      <c r="A80" s="641" t="str">
        <f t="shared" si="3"/>
        <v>1</v>
      </c>
      <c r="B80" s="72" t="s">
        <v>1225</v>
      </c>
      <c r="L80" s="74">
        <v>2</v>
      </c>
      <c r="M80" s="76" t="s">
        <v>162</v>
      </c>
      <c r="N80" s="77" t="s">
        <v>145</v>
      </c>
      <c r="O80" s="360"/>
      <c r="P80" s="360"/>
      <c r="Q80" s="360"/>
      <c r="R80" s="376"/>
      <c r="S80" s="360"/>
      <c r="T80" s="360"/>
      <c r="U80" s="360"/>
      <c r="V80" s="369">
        <f>IF(S80&lt;&gt;0,U80/S80,0)</f>
        <v>0</v>
      </c>
      <c r="W80" s="365">
        <f>U80-T80</f>
        <v>0</v>
      </c>
      <c r="X80" s="376"/>
      <c r="Y80" s="360"/>
      <c r="Z80" s="360"/>
      <c r="AA80" s="360"/>
      <c r="AB80" s="360"/>
      <c r="AC80" s="360"/>
      <c r="AD80" s="360"/>
      <c r="AE80" s="360"/>
      <c r="AF80" s="360"/>
      <c r="AG80" s="360"/>
      <c r="AH80" s="360"/>
      <c r="AI80" s="360"/>
      <c r="AJ80" s="360"/>
      <c r="AK80" s="360"/>
      <c r="AL80" s="360"/>
      <c r="AM80" s="360"/>
      <c r="AN80" s="360"/>
      <c r="AO80" s="360"/>
      <c r="AP80" s="360"/>
    </row>
    <row r="81" spans="1:42" s="72" customFormat="1" outlineLevel="1">
      <c r="A81" s="641" t="str">
        <f t="shared" si="3"/>
        <v>1</v>
      </c>
      <c r="L81" s="74">
        <v>3</v>
      </c>
      <c r="M81" s="78" t="s">
        <v>307</v>
      </c>
      <c r="N81" s="77" t="s">
        <v>145</v>
      </c>
      <c r="O81" s="360"/>
      <c r="P81" s="360"/>
      <c r="Q81" s="360"/>
      <c r="R81" s="376"/>
      <c r="S81" s="360"/>
      <c r="T81" s="360"/>
      <c r="U81" s="360"/>
      <c r="V81" s="369">
        <f>IF(S81&lt;&gt;0,U81/S81,0)</f>
        <v>0</v>
      </c>
      <c r="W81" s="365">
        <f>U81-T81</f>
        <v>0</v>
      </c>
      <c r="X81" s="376"/>
      <c r="Y81" s="360"/>
      <c r="Z81" s="360"/>
      <c r="AA81" s="360"/>
      <c r="AB81" s="360"/>
      <c r="AC81" s="360"/>
      <c r="AD81" s="360"/>
      <c r="AE81" s="360"/>
      <c r="AF81" s="360"/>
      <c r="AG81" s="360"/>
      <c r="AH81" s="360"/>
      <c r="AI81" s="360"/>
      <c r="AJ81" s="360"/>
      <c r="AK81" s="360"/>
      <c r="AL81" s="360"/>
      <c r="AM81" s="360"/>
      <c r="AN81" s="360"/>
      <c r="AO81" s="360"/>
      <c r="AP81" s="360"/>
    </row>
    <row r="82" spans="1:42" s="72" customFormat="1" outlineLevel="1">
      <c r="A82" s="641" t="str">
        <f t="shared" si="3"/>
        <v>1</v>
      </c>
      <c r="B82" s="72" t="s">
        <v>1226</v>
      </c>
      <c r="L82" s="74">
        <v>4</v>
      </c>
      <c r="M82" s="76" t="s">
        <v>308</v>
      </c>
      <c r="N82" s="77" t="s">
        <v>145</v>
      </c>
      <c r="O82" s="360"/>
      <c r="P82" s="362"/>
      <c r="Q82" s="367"/>
      <c r="R82" s="376"/>
      <c r="S82" s="360"/>
      <c r="T82" s="362"/>
      <c r="U82" s="362"/>
      <c r="V82" s="369">
        <f>IF(S82&lt;&gt;0,U82/S82,0)</f>
        <v>0</v>
      </c>
      <c r="W82" s="365">
        <f>U82-T82</f>
        <v>0</v>
      </c>
      <c r="X82" s="376"/>
      <c r="Y82" s="360"/>
      <c r="Z82" s="360"/>
      <c r="AA82" s="360"/>
      <c r="AB82" s="360"/>
      <c r="AC82" s="360"/>
      <c r="AD82" s="360"/>
      <c r="AE82" s="360"/>
      <c r="AF82" s="360"/>
      <c r="AG82" s="360"/>
      <c r="AH82" s="360"/>
      <c r="AI82" s="360"/>
      <c r="AJ82" s="360"/>
      <c r="AK82" s="360"/>
      <c r="AL82" s="360"/>
      <c r="AM82" s="360"/>
      <c r="AN82" s="360"/>
      <c r="AO82" s="360"/>
      <c r="AP82" s="360"/>
    </row>
    <row r="83" spans="1:42" s="72" customFormat="1" outlineLevel="1">
      <c r="A83" s="641" t="str">
        <f t="shared" si="3"/>
        <v>1</v>
      </c>
      <c r="L83" s="348"/>
      <c r="M83" s="349" t="s">
        <v>309</v>
      </c>
      <c r="N83" s="350"/>
      <c r="O83" s="361"/>
      <c r="P83" s="361"/>
      <c r="Q83" s="361"/>
      <c r="R83" s="351"/>
      <c r="S83" s="361"/>
      <c r="T83" s="361"/>
      <c r="U83" s="361"/>
      <c r="V83" s="370"/>
      <c r="W83" s="361"/>
      <c r="X83" s="351"/>
      <c r="Y83" s="361"/>
      <c r="Z83" s="361"/>
      <c r="AA83" s="361"/>
      <c r="AB83" s="361"/>
      <c r="AC83" s="361"/>
      <c r="AD83" s="361"/>
      <c r="AE83" s="361"/>
      <c r="AF83" s="361"/>
      <c r="AG83" s="361"/>
      <c r="AH83" s="361"/>
      <c r="AI83" s="361"/>
      <c r="AJ83" s="361"/>
      <c r="AK83" s="361"/>
      <c r="AL83" s="361"/>
      <c r="AM83" s="361"/>
      <c r="AN83" s="361"/>
      <c r="AO83" s="361"/>
      <c r="AP83" s="372"/>
    </row>
    <row r="84" spans="1:42" s="72" customFormat="1" outlineLevel="1">
      <c r="A84" s="641" t="str">
        <f t="shared" si="3"/>
        <v>1</v>
      </c>
      <c r="B84" s="72" t="s">
        <v>1229</v>
      </c>
      <c r="L84" s="74">
        <v>1</v>
      </c>
      <c r="M84" s="76" t="s">
        <v>310</v>
      </c>
      <c r="N84" s="77" t="s">
        <v>145</v>
      </c>
      <c r="O84" s="362"/>
      <c r="P84" s="360"/>
      <c r="Q84" s="360"/>
      <c r="R84" s="376"/>
      <c r="S84" s="362"/>
      <c r="T84" s="360"/>
      <c r="U84" s="360"/>
      <c r="V84" s="369">
        <f>IF(S84&lt;&gt;0,U84/S84,0)</f>
        <v>0</v>
      </c>
      <c r="W84" s="365">
        <f>U84-T84</f>
        <v>0</v>
      </c>
      <c r="X84" s="376"/>
      <c r="Y84" s="362"/>
      <c r="Z84" s="362"/>
      <c r="AA84" s="362"/>
      <c r="AB84" s="362"/>
      <c r="AC84" s="362"/>
      <c r="AD84" s="362"/>
      <c r="AE84" s="362"/>
      <c r="AF84" s="362"/>
      <c r="AG84" s="362"/>
      <c r="AH84" s="362"/>
      <c r="AI84" s="362"/>
      <c r="AJ84" s="362"/>
      <c r="AK84" s="362"/>
      <c r="AL84" s="362"/>
      <c r="AM84" s="362"/>
      <c r="AN84" s="362"/>
      <c r="AO84" s="362"/>
      <c r="AP84" s="362"/>
    </row>
    <row r="85" spans="1:42" s="72" customFormat="1" outlineLevel="1">
      <c r="A85" s="641" t="str">
        <f t="shared" si="3"/>
        <v>1</v>
      </c>
      <c r="L85" s="74">
        <v>2</v>
      </c>
      <c r="M85" s="76" t="s">
        <v>311</v>
      </c>
      <c r="N85" s="77" t="s">
        <v>145</v>
      </c>
      <c r="O85" s="362"/>
      <c r="P85" s="360"/>
      <c r="Q85" s="362"/>
      <c r="R85" s="376"/>
      <c r="S85" s="362"/>
      <c r="T85" s="362"/>
      <c r="U85" s="362"/>
      <c r="V85" s="369">
        <f t="shared" ref="V85:V94" si="4">IF(S85&lt;&gt;0,U85/S85,0)</f>
        <v>0</v>
      </c>
      <c r="W85" s="365">
        <f t="shared" ref="W85:W94" si="5">U85-T85</f>
        <v>0</v>
      </c>
      <c r="X85" s="376"/>
      <c r="Y85" s="362"/>
      <c r="Z85" s="362"/>
      <c r="AA85" s="362"/>
      <c r="AB85" s="362"/>
      <c r="AC85" s="362"/>
      <c r="AD85" s="362"/>
      <c r="AE85" s="362"/>
      <c r="AF85" s="362"/>
      <c r="AG85" s="362"/>
      <c r="AH85" s="362"/>
      <c r="AI85" s="362"/>
      <c r="AJ85" s="362"/>
      <c r="AK85" s="362"/>
      <c r="AL85" s="362"/>
      <c r="AM85" s="362"/>
      <c r="AN85" s="362"/>
      <c r="AO85" s="362"/>
      <c r="AP85" s="362"/>
    </row>
    <row r="86" spans="1:42" s="72" customFormat="1" outlineLevel="1">
      <c r="A86" s="641" t="str">
        <f t="shared" si="3"/>
        <v>1</v>
      </c>
      <c r="L86" s="176">
        <v>3</v>
      </c>
      <c r="M86" s="177" t="s">
        <v>312</v>
      </c>
      <c r="N86" s="80"/>
      <c r="O86" s="363"/>
      <c r="P86" s="366"/>
      <c r="Q86" s="368"/>
      <c r="R86" s="353"/>
      <c r="S86" s="363"/>
      <c r="T86" s="366"/>
      <c r="U86" s="366"/>
      <c r="V86" s="371"/>
      <c r="W86" s="366"/>
      <c r="X86" s="353"/>
      <c r="Y86" s="363"/>
      <c r="Z86" s="363"/>
      <c r="AA86" s="363"/>
      <c r="AB86" s="363"/>
      <c r="AC86" s="363"/>
      <c r="AD86" s="363"/>
      <c r="AE86" s="363"/>
      <c r="AF86" s="363"/>
      <c r="AG86" s="363"/>
      <c r="AH86" s="363"/>
      <c r="AI86" s="363"/>
      <c r="AJ86" s="363"/>
      <c r="AK86" s="363"/>
      <c r="AL86" s="363"/>
      <c r="AM86" s="363"/>
      <c r="AN86" s="363"/>
      <c r="AO86" s="363"/>
      <c r="AP86" s="363"/>
    </row>
    <row r="87" spans="1:42" s="72" customFormat="1" ht="22.5" customHeight="1" outlineLevel="1">
      <c r="A87" s="641" t="str">
        <f t="shared" si="3"/>
        <v>1</v>
      </c>
      <c r="L87" s="178" t="s">
        <v>1042</v>
      </c>
      <c r="M87" s="179" t="s">
        <v>313</v>
      </c>
      <c r="N87" s="80" t="s">
        <v>314</v>
      </c>
      <c r="O87" s="360"/>
      <c r="P87" s="362"/>
      <c r="Q87" s="367"/>
      <c r="R87" s="376"/>
      <c r="S87" s="360"/>
      <c r="T87" s="362"/>
      <c r="U87" s="362"/>
      <c r="V87" s="369">
        <f t="shared" si="4"/>
        <v>0</v>
      </c>
      <c r="W87" s="365">
        <f t="shared" si="5"/>
        <v>0</v>
      </c>
      <c r="X87" s="376"/>
      <c r="Y87" s="360"/>
      <c r="Z87" s="360"/>
      <c r="AA87" s="360"/>
      <c r="AB87" s="360"/>
      <c r="AC87" s="360"/>
      <c r="AD87" s="360"/>
      <c r="AE87" s="360"/>
      <c r="AF87" s="360"/>
      <c r="AG87" s="360"/>
      <c r="AH87" s="360"/>
      <c r="AI87" s="360"/>
      <c r="AJ87" s="360"/>
      <c r="AK87" s="360"/>
      <c r="AL87" s="360"/>
      <c r="AM87" s="360"/>
      <c r="AN87" s="360"/>
      <c r="AO87" s="360"/>
      <c r="AP87" s="360"/>
    </row>
    <row r="88" spans="1:42" s="72" customFormat="1" ht="22.5" customHeight="1" outlineLevel="1">
      <c r="A88" s="641" t="str">
        <f t="shared" si="3"/>
        <v>1</v>
      </c>
      <c r="L88" s="178" t="s">
        <v>1043</v>
      </c>
      <c r="M88" s="179" t="s">
        <v>315</v>
      </c>
      <c r="N88" s="80" t="s">
        <v>314</v>
      </c>
      <c r="O88" s="360"/>
      <c r="P88" s="362"/>
      <c r="Q88" s="367"/>
      <c r="R88" s="376"/>
      <c r="S88" s="360"/>
      <c r="T88" s="362"/>
      <c r="U88" s="362"/>
      <c r="V88" s="369">
        <f t="shared" si="4"/>
        <v>0</v>
      </c>
      <c r="W88" s="365">
        <f t="shared" si="5"/>
        <v>0</v>
      </c>
      <c r="X88" s="376"/>
      <c r="Y88" s="360"/>
      <c r="Z88" s="360"/>
      <c r="AA88" s="360"/>
      <c r="AB88" s="360"/>
      <c r="AC88" s="360"/>
      <c r="AD88" s="360"/>
      <c r="AE88" s="360"/>
      <c r="AF88" s="360"/>
      <c r="AG88" s="360"/>
      <c r="AH88" s="360"/>
      <c r="AI88" s="360"/>
      <c r="AJ88" s="360"/>
      <c r="AK88" s="360"/>
      <c r="AL88" s="360"/>
      <c r="AM88" s="360"/>
      <c r="AN88" s="360"/>
      <c r="AO88" s="360"/>
      <c r="AP88" s="360"/>
    </row>
    <row r="89" spans="1:42" s="72" customFormat="1" ht="22.5" customHeight="1" outlineLevel="1">
      <c r="A89" s="641" t="str">
        <f t="shared" si="3"/>
        <v>1</v>
      </c>
      <c r="L89" s="178" t="s">
        <v>1044</v>
      </c>
      <c r="M89" s="179" t="s">
        <v>316</v>
      </c>
      <c r="N89" s="80" t="s">
        <v>314</v>
      </c>
      <c r="O89" s="360"/>
      <c r="P89" s="362"/>
      <c r="Q89" s="367"/>
      <c r="R89" s="376"/>
      <c r="S89" s="360"/>
      <c r="T89" s="362"/>
      <c r="U89" s="362"/>
      <c r="V89" s="369">
        <f t="shared" si="4"/>
        <v>0</v>
      </c>
      <c r="W89" s="365">
        <f t="shared" si="5"/>
        <v>0</v>
      </c>
      <c r="X89" s="376"/>
      <c r="Y89" s="360"/>
      <c r="Z89" s="360"/>
      <c r="AA89" s="360"/>
      <c r="AB89" s="360"/>
      <c r="AC89" s="360"/>
      <c r="AD89" s="360"/>
      <c r="AE89" s="360"/>
      <c r="AF89" s="360"/>
      <c r="AG89" s="360"/>
      <c r="AH89" s="360"/>
      <c r="AI89" s="360"/>
      <c r="AJ89" s="360"/>
      <c r="AK89" s="360"/>
      <c r="AL89" s="360"/>
      <c r="AM89" s="360"/>
      <c r="AN89" s="360"/>
      <c r="AO89" s="360"/>
      <c r="AP89" s="360"/>
    </row>
    <row r="90" spans="1:42" s="72" customFormat="1" ht="22.5" customHeight="1" outlineLevel="1">
      <c r="A90" s="641" t="str">
        <f t="shared" si="3"/>
        <v>1</v>
      </c>
      <c r="L90" s="178" t="s">
        <v>1045</v>
      </c>
      <c r="M90" s="179" t="s">
        <v>317</v>
      </c>
      <c r="N90" s="80" t="s">
        <v>314</v>
      </c>
      <c r="O90" s="360"/>
      <c r="P90" s="362"/>
      <c r="Q90" s="367"/>
      <c r="R90" s="376"/>
      <c r="S90" s="360"/>
      <c r="T90" s="362"/>
      <c r="U90" s="362"/>
      <c r="V90" s="369">
        <f t="shared" si="4"/>
        <v>0</v>
      </c>
      <c r="W90" s="365">
        <f t="shared" si="5"/>
        <v>0</v>
      </c>
      <c r="X90" s="376"/>
      <c r="Y90" s="360"/>
      <c r="Z90" s="360"/>
      <c r="AA90" s="360"/>
      <c r="AB90" s="360"/>
      <c r="AC90" s="360"/>
      <c r="AD90" s="360"/>
      <c r="AE90" s="360"/>
      <c r="AF90" s="360"/>
      <c r="AG90" s="360"/>
      <c r="AH90" s="360"/>
      <c r="AI90" s="360"/>
      <c r="AJ90" s="360"/>
      <c r="AK90" s="360"/>
      <c r="AL90" s="360"/>
      <c r="AM90" s="360"/>
      <c r="AN90" s="360"/>
      <c r="AO90" s="360"/>
      <c r="AP90" s="360"/>
    </row>
    <row r="91" spans="1:42" s="72" customFormat="1" outlineLevel="1">
      <c r="A91" s="641" t="str">
        <f t="shared" si="3"/>
        <v>1</v>
      </c>
      <c r="L91" s="74">
        <v>4</v>
      </c>
      <c r="M91" s="81" t="s">
        <v>318</v>
      </c>
      <c r="N91" s="77" t="s">
        <v>145</v>
      </c>
      <c r="O91" s="360"/>
      <c r="P91" s="362"/>
      <c r="Q91" s="367"/>
      <c r="R91" s="376"/>
      <c r="S91" s="360"/>
      <c r="T91" s="362"/>
      <c r="U91" s="362"/>
      <c r="V91" s="369">
        <f t="shared" si="4"/>
        <v>0</v>
      </c>
      <c r="W91" s="365">
        <f t="shared" si="5"/>
        <v>0</v>
      </c>
      <c r="X91" s="376"/>
      <c r="Y91" s="360"/>
      <c r="Z91" s="360"/>
      <c r="AA91" s="360"/>
      <c r="AB91" s="360"/>
      <c r="AC91" s="360"/>
      <c r="AD91" s="360"/>
      <c r="AE91" s="360"/>
      <c r="AF91" s="360"/>
      <c r="AG91" s="360"/>
      <c r="AH91" s="360"/>
      <c r="AI91" s="360"/>
      <c r="AJ91" s="360"/>
      <c r="AK91" s="360"/>
      <c r="AL91" s="360"/>
      <c r="AM91" s="360"/>
      <c r="AN91" s="360"/>
      <c r="AO91" s="360"/>
      <c r="AP91" s="360"/>
    </row>
    <row r="92" spans="1:42" s="72" customFormat="1" outlineLevel="1">
      <c r="A92" s="641" t="str">
        <f t="shared" si="3"/>
        <v>1</v>
      </c>
      <c r="L92" s="74">
        <v>5</v>
      </c>
      <c r="M92" s="81" t="s">
        <v>319</v>
      </c>
      <c r="N92" s="77" t="s">
        <v>145</v>
      </c>
      <c r="O92" s="360"/>
      <c r="P92" s="362"/>
      <c r="Q92" s="367"/>
      <c r="R92" s="376"/>
      <c r="S92" s="360"/>
      <c r="T92" s="362"/>
      <c r="U92" s="362"/>
      <c r="V92" s="369">
        <f t="shared" si="4"/>
        <v>0</v>
      </c>
      <c r="W92" s="365">
        <f t="shared" si="5"/>
        <v>0</v>
      </c>
      <c r="X92" s="376"/>
      <c r="Y92" s="360"/>
      <c r="Z92" s="360"/>
      <c r="AA92" s="360"/>
      <c r="AB92" s="360"/>
      <c r="AC92" s="360"/>
      <c r="AD92" s="360"/>
      <c r="AE92" s="360"/>
      <c r="AF92" s="360"/>
      <c r="AG92" s="360"/>
      <c r="AH92" s="360"/>
      <c r="AI92" s="360"/>
      <c r="AJ92" s="360"/>
      <c r="AK92" s="360"/>
      <c r="AL92" s="360"/>
      <c r="AM92" s="360"/>
      <c r="AN92" s="360"/>
      <c r="AO92" s="360"/>
      <c r="AP92" s="360"/>
    </row>
    <row r="93" spans="1:42" s="82" customFormat="1" outlineLevel="1">
      <c r="A93" s="641" t="str">
        <f t="shared" si="3"/>
        <v>1</v>
      </c>
      <c r="L93" s="83" t="s">
        <v>124</v>
      </c>
      <c r="M93" s="79" t="s">
        <v>320</v>
      </c>
      <c r="N93" s="77"/>
      <c r="O93" s="364"/>
      <c r="P93" s="364"/>
      <c r="Q93" s="364"/>
      <c r="R93" s="377"/>
      <c r="S93" s="364"/>
      <c r="T93" s="364"/>
      <c r="U93" s="364"/>
      <c r="V93" s="369">
        <f t="shared" si="4"/>
        <v>0</v>
      </c>
      <c r="W93" s="365">
        <f t="shared" si="5"/>
        <v>0</v>
      </c>
      <c r="X93" s="377"/>
      <c r="Y93" s="364"/>
      <c r="Z93" s="364"/>
      <c r="AA93" s="364"/>
      <c r="AB93" s="364"/>
      <c r="AC93" s="364"/>
      <c r="AD93" s="364"/>
      <c r="AE93" s="364"/>
      <c r="AF93" s="364"/>
      <c r="AG93" s="364"/>
      <c r="AH93" s="364"/>
      <c r="AI93" s="364"/>
      <c r="AJ93" s="364"/>
      <c r="AK93" s="364"/>
      <c r="AL93" s="364"/>
      <c r="AM93" s="364"/>
      <c r="AN93" s="364"/>
      <c r="AO93" s="364"/>
      <c r="AP93" s="364"/>
    </row>
    <row r="94" spans="1:42" s="82" customFormat="1" outlineLevel="1">
      <c r="A94" s="641" t="str">
        <f t="shared" si="3"/>
        <v>1</v>
      </c>
      <c r="L94" s="83" t="s">
        <v>125</v>
      </c>
      <c r="M94" s="78" t="s">
        <v>321</v>
      </c>
      <c r="N94" s="77"/>
      <c r="O94" s="364"/>
      <c r="P94" s="364"/>
      <c r="Q94" s="364"/>
      <c r="R94" s="377"/>
      <c r="S94" s="364"/>
      <c r="T94" s="364"/>
      <c r="U94" s="364"/>
      <c r="V94" s="369">
        <f t="shared" si="4"/>
        <v>0</v>
      </c>
      <c r="W94" s="365">
        <f t="shared" si="5"/>
        <v>0</v>
      </c>
      <c r="X94" s="377"/>
      <c r="Y94" s="364"/>
      <c r="Z94" s="364"/>
      <c r="AA94" s="364"/>
      <c r="AB94" s="364"/>
      <c r="AC94" s="364"/>
      <c r="AD94" s="364"/>
      <c r="AE94" s="364"/>
      <c r="AF94" s="364"/>
      <c r="AG94" s="364"/>
      <c r="AH94" s="364"/>
      <c r="AI94" s="364"/>
      <c r="AJ94" s="364"/>
      <c r="AK94" s="364"/>
      <c r="AL94" s="364"/>
      <c r="AM94" s="364"/>
      <c r="AN94" s="364"/>
      <c r="AO94" s="364"/>
      <c r="AP94" s="364"/>
    </row>
    <row r="95" spans="1:42">
      <c r="A95" s="352"/>
    </row>
    <row r="96" spans="1:42" s="140" customFormat="1" ht="30" customHeight="1">
      <c r="A96" s="139" t="s">
        <v>1046</v>
      </c>
      <c r="M96" s="141"/>
      <c r="N96" s="141"/>
      <c r="O96" s="141"/>
      <c r="P96" s="141"/>
      <c r="AA96" s="142"/>
    </row>
    <row r="97" spans="1:39">
      <c r="A97" s="143" t="s">
        <v>1047</v>
      </c>
    </row>
    <row r="98" spans="1:39" s="88" customFormat="1" ht="15" customHeight="1">
      <c r="A98" s="184" t="s">
        <v>18</v>
      </c>
      <c r="L98" s="160" t="str">
        <f>INDEX('Общие сведения'!$J$113:$J$139,MATCH($A98,'Общие сведения'!$D$113:$D$139,0))</f>
        <v>Тариф 1 (Водоотведение) - тариф на водоотведение</v>
      </c>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row>
    <row r="99" spans="1:39" s="88" customFormat="1" outlineLevel="1">
      <c r="A99" s="185" t="str">
        <f t="shared" ref="A99:A135" si="6">A98</f>
        <v>1</v>
      </c>
      <c r="L99" s="486" t="s">
        <v>18</v>
      </c>
      <c r="M99" s="488" t="s">
        <v>327</v>
      </c>
      <c r="N99" s="147"/>
      <c r="O99" s="609" t="str">
        <f>INDEX('Общие сведения'!$K$113:$K$139,MATCH($A99,'Общие сведения'!$D$113:$D$139,0))</f>
        <v>без дифференциации</v>
      </c>
      <c r="P99" s="610"/>
      <c r="Q99" s="610"/>
      <c r="R99" s="610"/>
      <c r="S99" s="610"/>
      <c r="T99" s="610"/>
      <c r="U99" s="610"/>
      <c r="V99" s="610"/>
      <c r="W99" s="610"/>
      <c r="X99" s="610"/>
      <c r="Y99" s="610"/>
      <c r="Z99" s="610"/>
      <c r="AA99" s="610"/>
      <c r="AB99" s="610"/>
      <c r="AC99" s="610"/>
      <c r="AD99" s="610"/>
      <c r="AE99" s="610"/>
      <c r="AF99" s="610"/>
      <c r="AG99" s="610"/>
      <c r="AH99" s="610"/>
      <c r="AI99" s="610"/>
      <c r="AJ99" s="610"/>
      <c r="AK99" s="610"/>
      <c r="AL99" s="611"/>
      <c r="AM99" s="195"/>
    </row>
    <row r="100" spans="1:39" s="88" customFormat="1" outlineLevel="1">
      <c r="A100" s="185" t="str">
        <f t="shared" si="6"/>
        <v>1</v>
      </c>
      <c r="L100" s="486" t="s">
        <v>102</v>
      </c>
      <c r="M100" s="487" t="s">
        <v>324</v>
      </c>
      <c r="N100" s="147" t="s">
        <v>325</v>
      </c>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195"/>
    </row>
    <row r="101" spans="1:39" s="88" customFormat="1" outlineLevel="1">
      <c r="A101" s="185" t="str">
        <f t="shared" si="6"/>
        <v>1</v>
      </c>
      <c r="L101" s="486" t="s">
        <v>103</v>
      </c>
      <c r="M101" s="487" t="s">
        <v>326</v>
      </c>
      <c r="N101" s="147" t="s">
        <v>325</v>
      </c>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195"/>
    </row>
    <row r="102" spans="1:39" s="88" customFormat="1" outlineLevel="1">
      <c r="A102" s="185" t="str">
        <f t="shared" si="6"/>
        <v>1</v>
      </c>
      <c r="L102" s="486">
        <v>4</v>
      </c>
      <c r="M102" s="489" t="s">
        <v>1166</v>
      </c>
      <c r="N102" s="145" t="s">
        <v>328</v>
      </c>
      <c r="O102" s="512">
        <f t="shared" ref="O102:AL102" si="7">O111+O106-O109</f>
        <v>0</v>
      </c>
      <c r="P102" s="512">
        <f t="shared" si="7"/>
        <v>0</v>
      </c>
      <c r="Q102" s="512">
        <f>Q111+Q106-Q109</f>
        <v>0</v>
      </c>
      <c r="R102" s="512">
        <f t="shared" si="7"/>
        <v>0</v>
      </c>
      <c r="S102" s="512">
        <f t="shared" si="7"/>
        <v>0</v>
      </c>
      <c r="T102" s="512">
        <f t="shared" si="7"/>
        <v>0</v>
      </c>
      <c r="U102" s="512">
        <f t="shared" si="7"/>
        <v>0</v>
      </c>
      <c r="V102" s="512">
        <f t="shared" si="7"/>
        <v>0</v>
      </c>
      <c r="W102" s="512">
        <f t="shared" si="7"/>
        <v>0</v>
      </c>
      <c r="X102" s="512">
        <f t="shared" si="7"/>
        <v>0</v>
      </c>
      <c r="Y102" s="512">
        <f t="shared" si="7"/>
        <v>0</v>
      </c>
      <c r="Z102" s="512">
        <f t="shared" si="7"/>
        <v>0</v>
      </c>
      <c r="AA102" s="512">
        <f t="shared" si="7"/>
        <v>0</v>
      </c>
      <c r="AB102" s="512">
        <f t="shared" si="7"/>
        <v>0</v>
      </c>
      <c r="AC102" s="512">
        <f>AC111+AC106-AC109</f>
        <v>0</v>
      </c>
      <c r="AD102" s="512">
        <f t="shared" si="7"/>
        <v>0</v>
      </c>
      <c r="AE102" s="512">
        <f t="shared" si="7"/>
        <v>0</v>
      </c>
      <c r="AF102" s="512">
        <f t="shared" si="7"/>
        <v>0</v>
      </c>
      <c r="AG102" s="512">
        <f t="shared" si="7"/>
        <v>0</v>
      </c>
      <c r="AH102" s="512">
        <f t="shared" si="7"/>
        <v>0</v>
      </c>
      <c r="AI102" s="512">
        <f t="shared" si="7"/>
        <v>0</v>
      </c>
      <c r="AJ102" s="512">
        <f t="shared" si="7"/>
        <v>0</v>
      </c>
      <c r="AK102" s="512">
        <f t="shared" si="7"/>
        <v>0</v>
      </c>
      <c r="AL102" s="512">
        <f t="shared" si="7"/>
        <v>0</v>
      </c>
      <c r="AM102" s="195"/>
    </row>
    <row r="103" spans="1:39" s="88" customFormat="1" outlineLevel="1">
      <c r="A103" s="185" t="str">
        <f t="shared" si="6"/>
        <v>1</v>
      </c>
      <c r="L103" s="486" t="s">
        <v>148</v>
      </c>
      <c r="M103" s="179" t="s">
        <v>329</v>
      </c>
      <c r="N103" s="145" t="s">
        <v>328</v>
      </c>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77"/>
    </row>
    <row r="104" spans="1:39" s="88" customFormat="1" outlineLevel="1">
      <c r="A104" s="185" t="str">
        <f t="shared" si="6"/>
        <v>1</v>
      </c>
      <c r="L104" s="486" t="s">
        <v>391</v>
      </c>
      <c r="M104" s="179" t="s">
        <v>330</v>
      </c>
      <c r="N104" s="145" t="s">
        <v>328</v>
      </c>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77"/>
    </row>
    <row r="105" spans="1:39" s="88" customFormat="1" ht="22.5" outlineLevel="1">
      <c r="A105" s="185" t="str">
        <f t="shared" si="6"/>
        <v>1</v>
      </c>
      <c r="L105" s="486" t="s">
        <v>392</v>
      </c>
      <c r="M105" s="489" t="s">
        <v>1162</v>
      </c>
      <c r="N105" s="145" t="s">
        <v>328</v>
      </c>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77"/>
    </row>
    <row r="106" spans="1:39" s="88" customFormat="1" outlineLevel="1">
      <c r="A106" s="185" t="str">
        <f t="shared" si="6"/>
        <v>1</v>
      </c>
      <c r="L106" s="486" t="s">
        <v>120</v>
      </c>
      <c r="M106" s="489" t="s">
        <v>331</v>
      </c>
      <c r="N106" s="145" t="s">
        <v>328</v>
      </c>
      <c r="O106" s="512">
        <f t="shared" ref="O106:AL106" si="8">SUM(O107:O108)</f>
        <v>0</v>
      </c>
      <c r="P106" s="512">
        <f t="shared" si="8"/>
        <v>0</v>
      </c>
      <c r="Q106" s="512">
        <f t="shared" si="8"/>
        <v>0</v>
      </c>
      <c r="R106" s="512">
        <f t="shared" si="8"/>
        <v>0</v>
      </c>
      <c r="S106" s="512">
        <f t="shared" si="8"/>
        <v>0</v>
      </c>
      <c r="T106" s="512">
        <f t="shared" si="8"/>
        <v>0</v>
      </c>
      <c r="U106" s="512">
        <f t="shared" si="8"/>
        <v>0</v>
      </c>
      <c r="V106" s="512">
        <f t="shared" si="8"/>
        <v>0</v>
      </c>
      <c r="W106" s="512">
        <f t="shared" si="8"/>
        <v>0</v>
      </c>
      <c r="X106" s="512">
        <f t="shared" si="8"/>
        <v>0</v>
      </c>
      <c r="Y106" s="512">
        <f t="shared" si="8"/>
        <v>0</v>
      </c>
      <c r="Z106" s="512">
        <f t="shared" si="8"/>
        <v>0</v>
      </c>
      <c r="AA106" s="512">
        <f t="shared" si="8"/>
        <v>0</v>
      </c>
      <c r="AB106" s="512">
        <f t="shared" si="8"/>
        <v>0</v>
      </c>
      <c r="AC106" s="512">
        <f t="shared" si="8"/>
        <v>0</v>
      </c>
      <c r="AD106" s="512">
        <f t="shared" si="8"/>
        <v>0</v>
      </c>
      <c r="AE106" s="512">
        <f t="shared" si="8"/>
        <v>0</v>
      </c>
      <c r="AF106" s="512">
        <f t="shared" si="8"/>
        <v>0</v>
      </c>
      <c r="AG106" s="512">
        <f t="shared" si="8"/>
        <v>0</v>
      </c>
      <c r="AH106" s="512">
        <f t="shared" si="8"/>
        <v>0</v>
      </c>
      <c r="AI106" s="512">
        <f t="shared" si="8"/>
        <v>0</v>
      </c>
      <c r="AJ106" s="512">
        <f t="shared" si="8"/>
        <v>0</v>
      </c>
      <c r="AK106" s="512">
        <f t="shared" si="8"/>
        <v>0</v>
      </c>
      <c r="AL106" s="512">
        <f t="shared" si="8"/>
        <v>0</v>
      </c>
      <c r="AM106" s="377"/>
    </row>
    <row r="107" spans="1:39" s="88" customFormat="1" outlineLevel="1">
      <c r="A107" s="185" t="str">
        <f t="shared" si="6"/>
        <v>1</v>
      </c>
      <c r="L107" s="486" t="s">
        <v>122</v>
      </c>
      <c r="M107" s="179" t="s">
        <v>1120</v>
      </c>
      <c r="N107" s="145" t="s">
        <v>328</v>
      </c>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77"/>
    </row>
    <row r="108" spans="1:39" s="88" customFormat="1" outlineLevel="1">
      <c r="A108" s="185" t="str">
        <f t="shared" si="6"/>
        <v>1</v>
      </c>
      <c r="L108" s="486" t="s">
        <v>123</v>
      </c>
      <c r="M108" s="179" t="s">
        <v>332</v>
      </c>
      <c r="N108" s="145" t="s">
        <v>328</v>
      </c>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77"/>
    </row>
    <row r="109" spans="1:39" s="88" customFormat="1" outlineLevel="1">
      <c r="A109" s="185" t="str">
        <f t="shared" si="6"/>
        <v>1</v>
      </c>
      <c r="L109" s="486" t="s">
        <v>124</v>
      </c>
      <c r="M109" s="488" t="s">
        <v>333</v>
      </c>
      <c r="N109" s="145" t="s">
        <v>328</v>
      </c>
      <c r="O109" s="511"/>
      <c r="P109" s="511"/>
      <c r="Q109" s="511"/>
      <c r="R109" s="511"/>
      <c r="S109" s="511"/>
      <c r="T109" s="511"/>
      <c r="U109" s="511"/>
      <c r="V109" s="511"/>
      <c r="W109" s="511"/>
      <c r="X109" s="511"/>
      <c r="Y109" s="511"/>
      <c r="Z109" s="511"/>
      <c r="AA109" s="511"/>
      <c r="AB109" s="511"/>
      <c r="AC109" s="511"/>
      <c r="AD109" s="511"/>
      <c r="AE109" s="511"/>
      <c r="AF109" s="511"/>
      <c r="AG109" s="511"/>
      <c r="AH109" s="511"/>
      <c r="AI109" s="511"/>
      <c r="AJ109" s="511"/>
      <c r="AK109" s="511"/>
      <c r="AL109" s="511"/>
      <c r="AM109" s="377"/>
    </row>
    <row r="110" spans="1:39" s="88" customFormat="1" outlineLevel="1">
      <c r="A110" s="185" t="str">
        <f t="shared" si="6"/>
        <v>1</v>
      </c>
      <c r="L110" s="486" t="s">
        <v>125</v>
      </c>
      <c r="M110" s="488" t="s">
        <v>334</v>
      </c>
      <c r="N110" s="145" t="s">
        <v>328</v>
      </c>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77"/>
    </row>
    <row r="111" spans="1:39" s="88" customFormat="1" outlineLevel="1">
      <c r="A111" s="185" t="str">
        <f t="shared" si="6"/>
        <v>1</v>
      </c>
      <c r="L111" s="486" t="s">
        <v>126</v>
      </c>
      <c r="M111" s="489" t="s">
        <v>335</v>
      </c>
      <c r="N111" s="145" t="s">
        <v>328</v>
      </c>
      <c r="O111" s="512">
        <f t="shared" ref="O111:AL111" si="9">O117+O115</f>
        <v>0</v>
      </c>
      <c r="P111" s="512">
        <f t="shared" si="9"/>
        <v>0</v>
      </c>
      <c r="Q111" s="512">
        <f t="shared" si="9"/>
        <v>0</v>
      </c>
      <c r="R111" s="512">
        <f t="shared" si="9"/>
        <v>0</v>
      </c>
      <c r="S111" s="512">
        <f t="shared" si="9"/>
        <v>0</v>
      </c>
      <c r="T111" s="512">
        <f t="shared" si="9"/>
        <v>0</v>
      </c>
      <c r="U111" s="512">
        <f t="shared" si="9"/>
        <v>0</v>
      </c>
      <c r="V111" s="512">
        <f t="shared" si="9"/>
        <v>0</v>
      </c>
      <c r="W111" s="512">
        <f t="shared" si="9"/>
        <v>0</v>
      </c>
      <c r="X111" s="512">
        <f t="shared" si="9"/>
        <v>0</v>
      </c>
      <c r="Y111" s="512">
        <f t="shared" si="9"/>
        <v>0</v>
      </c>
      <c r="Z111" s="512">
        <f t="shared" si="9"/>
        <v>0</v>
      </c>
      <c r="AA111" s="512">
        <f t="shared" si="9"/>
        <v>0</v>
      </c>
      <c r="AB111" s="512">
        <f t="shared" si="9"/>
        <v>0</v>
      </c>
      <c r="AC111" s="512">
        <f t="shared" si="9"/>
        <v>0</v>
      </c>
      <c r="AD111" s="512">
        <f t="shared" si="9"/>
        <v>0</v>
      </c>
      <c r="AE111" s="512">
        <f t="shared" si="9"/>
        <v>0</v>
      </c>
      <c r="AF111" s="512">
        <f t="shared" si="9"/>
        <v>0</v>
      </c>
      <c r="AG111" s="512">
        <f t="shared" si="9"/>
        <v>0</v>
      </c>
      <c r="AH111" s="512">
        <f t="shared" si="9"/>
        <v>0</v>
      </c>
      <c r="AI111" s="512">
        <f t="shared" si="9"/>
        <v>0</v>
      </c>
      <c r="AJ111" s="512">
        <f t="shared" si="9"/>
        <v>0</v>
      </c>
      <c r="AK111" s="512">
        <f t="shared" si="9"/>
        <v>0</v>
      </c>
      <c r="AL111" s="512">
        <f t="shared" si="9"/>
        <v>0</v>
      </c>
      <c r="AM111" s="377"/>
    </row>
    <row r="112" spans="1:39" s="88" customFormat="1" outlineLevel="1">
      <c r="A112" s="185" t="str">
        <f t="shared" si="6"/>
        <v>1</v>
      </c>
      <c r="L112" s="486" t="s">
        <v>149</v>
      </c>
      <c r="M112" s="179" t="s">
        <v>336</v>
      </c>
      <c r="N112" s="145" t="s">
        <v>328</v>
      </c>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77"/>
    </row>
    <row r="113" spans="1:39" s="88" customFormat="1" outlineLevel="1">
      <c r="A113" s="185" t="str">
        <f t="shared" si="6"/>
        <v>1</v>
      </c>
      <c r="L113" s="486" t="s">
        <v>199</v>
      </c>
      <c r="M113" s="179" t="s">
        <v>337</v>
      </c>
      <c r="N113" s="145" t="s">
        <v>328</v>
      </c>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77"/>
    </row>
    <row r="114" spans="1:39" s="88" customFormat="1" ht="22.5" outlineLevel="1">
      <c r="A114" s="185" t="str">
        <f t="shared" si="6"/>
        <v>1</v>
      </c>
      <c r="L114" s="486" t="s">
        <v>408</v>
      </c>
      <c r="M114" s="179" t="s">
        <v>1163</v>
      </c>
      <c r="N114" s="145" t="s">
        <v>328</v>
      </c>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77"/>
    </row>
    <row r="115" spans="1:39" s="88" customFormat="1" outlineLevel="1">
      <c r="A115" s="185" t="str">
        <f t="shared" si="6"/>
        <v>1</v>
      </c>
      <c r="L115" s="486" t="s">
        <v>127</v>
      </c>
      <c r="M115" s="488" t="s">
        <v>1183</v>
      </c>
      <c r="N115" s="145" t="s">
        <v>328</v>
      </c>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77"/>
    </row>
    <row r="116" spans="1:39" s="88" customFormat="1" outlineLevel="1">
      <c r="A116" s="185" t="str">
        <f t="shared" si="6"/>
        <v>1</v>
      </c>
      <c r="L116" s="486" t="s">
        <v>1286</v>
      </c>
      <c r="M116" s="490" t="s">
        <v>339</v>
      </c>
      <c r="N116" s="186" t="s">
        <v>145</v>
      </c>
      <c r="O116" s="513">
        <f t="shared" ref="O116:AL116" si="10">IF(O111=0,0,O115/O111*100)</f>
        <v>0</v>
      </c>
      <c r="P116" s="513">
        <f t="shared" si="10"/>
        <v>0</v>
      </c>
      <c r="Q116" s="513">
        <f t="shared" si="10"/>
        <v>0</v>
      </c>
      <c r="R116" s="513">
        <f t="shared" si="10"/>
        <v>0</v>
      </c>
      <c r="S116" s="513">
        <f t="shared" si="10"/>
        <v>0</v>
      </c>
      <c r="T116" s="513">
        <f t="shared" si="10"/>
        <v>0</v>
      </c>
      <c r="U116" s="513">
        <f t="shared" si="10"/>
        <v>0</v>
      </c>
      <c r="V116" s="513">
        <f t="shared" si="10"/>
        <v>0</v>
      </c>
      <c r="W116" s="513">
        <f t="shared" si="10"/>
        <v>0</v>
      </c>
      <c r="X116" s="513">
        <f t="shared" si="10"/>
        <v>0</v>
      </c>
      <c r="Y116" s="513">
        <f t="shared" si="10"/>
        <v>0</v>
      </c>
      <c r="Z116" s="513">
        <f t="shared" si="10"/>
        <v>0</v>
      </c>
      <c r="AA116" s="513">
        <f t="shared" si="10"/>
        <v>0</v>
      </c>
      <c r="AB116" s="513">
        <f t="shared" si="10"/>
        <v>0</v>
      </c>
      <c r="AC116" s="513">
        <f t="shared" si="10"/>
        <v>0</v>
      </c>
      <c r="AD116" s="513">
        <f t="shared" si="10"/>
        <v>0</v>
      </c>
      <c r="AE116" s="513">
        <f t="shared" si="10"/>
        <v>0</v>
      </c>
      <c r="AF116" s="513">
        <f t="shared" si="10"/>
        <v>0</v>
      </c>
      <c r="AG116" s="513">
        <f t="shared" si="10"/>
        <v>0</v>
      </c>
      <c r="AH116" s="513">
        <f t="shared" si="10"/>
        <v>0</v>
      </c>
      <c r="AI116" s="513">
        <f t="shared" si="10"/>
        <v>0</v>
      </c>
      <c r="AJ116" s="513">
        <f t="shared" si="10"/>
        <v>0</v>
      </c>
      <c r="AK116" s="513">
        <f t="shared" si="10"/>
        <v>0</v>
      </c>
      <c r="AL116" s="513">
        <f t="shared" si="10"/>
        <v>0</v>
      </c>
      <c r="AM116" s="377"/>
    </row>
    <row r="117" spans="1:39" s="88" customFormat="1" outlineLevel="1">
      <c r="A117" s="185" t="str">
        <f t="shared" si="6"/>
        <v>1</v>
      </c>
      <c r="L117" s="486" t="s">
        <v>128</v>
      </c>
      <c r="M117" s="488" t="s">
        <v>340</v>
      </c>
      <c r="N117" s="145" t="s">
        <v>328</v>
      </c>
      <c r="O117" s="512">
        <f t="shared" ref="O117:AL117" si="11">O118+O122+O125+O135</f>
        <v>0</v>
      </c>
      <c r="P117" s="512">
        <f t="shared" si="11"/>
        <v>0</v>
      </c>
      <c r="Q117" s="512">
        <f t="shared" si="11"/>
        <v>0</v>
      </c>
      <c r="R117" s="512">
        <f t="shared" si="11"/>
        <v>0</v>
      </c>
      <c r="S117" s="512">
        <f t="shared" si="11"/>
        <v>0</v>
      </c>
      <c r="T117" s="512">
        <f t="shared" si="11"/>
        <v>0</v>
      </c>
      <c r="U117" s="512">
        <f t="shared" si="11"/>
        <v>0</v>
      </c>
      <c r="V117" s="512">
        <f t="shared" si="11"/>
        <v>0</v>
      </c>
      <c r="W117" s="512">
        <f t="shared" si="11"/>
        <v>0</v>
      </c>
      <c r="X117" s="512">
        <f t="shared" si="11"/>
        <v>0</v>
      </c>
      <c r="Y117" s="512">
        <f t="shared" si="11"/>
        <v>0</v>
      </c>
      <c r="Z117" s="512">
        <f t="shared" si="11"/>
        <v>0</v>
      </c>
      <c r="AA117" s="512">
        <f t="shared" si="11"/>
        <v>0</v>
      </c>
      <c r="AB117" s="512">
        <f t="shared" si="11"/>
        <v>0</v>
      </c>
      <c r="AC117" s="512">
        <f t="shared" si="11"/>
        <v>0</v>
      </c>
      <c r="AD117" s="512">
        <f t="shared" si="11"/>
        <v>0</v>
      </c>
      <c r="AE117" s="512">
        <f t="shared" si="11"/>
        <v>0</v>
      </c>
      <c r="AF117" s="512">
        <f t="shared" si="11"/>
        <v>0</v>
      </c>
      <c r="AG117" s="512">
        <f t="shared" si="11"/>
        <v>0</v>
      </c>
      <c r="AH117" s="512">
        <f t="shared" si="11"/>
        <v>0</v>
      </c>
      <c r="AI117" s="512">
        <f t="shared" si="11"/>
        <v>0</v>
      </c>
      <c r="AJ117" s="512">
        <f t="shared" si="11"/>
        <v>0</v>
      </c>
      <c r="AK117" s="512">
        <f t="shared" si="11"/>
        <v>0</v>
      </c>
      <c r="AL117" s="512">
        <f t="shared" si="11"/>
        <v>0</v>
      </c>
      <c r="AM117" s="377"/>
    </row>
    <row r="118" spans="1:39" s="88" customFormat="1" outlineLevel="1">
      <c r="A118" s="185" t="str">
        <f t="shared" si="6"/>
        <v>1</v>
      </c>
      <c r="L118" s="486" t="s">
        <v>1232</v>
      </c>
      <c r="M118" s="179" t="s">
        <v>341</v>
      </c>
      <c r="N118" s="145" t="s">
        <v>328</v>
      </c>
      <c r="O118" s="512">
        <f t="shared" ref="O118:AL118" si="12">SUM(O119:O121)</f>
        <v>0</v>
      </c>
      <c r="P118" s="512">
        <f t="shared" si="12"/>
        <v>0</v>
      </c>
      <c r="Q118" s="512">
        <f t="shared" si="12"/>
        <v>0</v>
      </c>
      <c r="R118" s="512">
        <f t="shared" si="12"/>
        <v>0</v>
      </c>
      <c r="S118" s="512">
        <f t="shared" si="12"/>
        <v>0</v>
      </c>
      <c r="T118" s="512">
        <f t="shared" si="12"/>
        <v>0</v>
      </c>
      <c r="U118" s="512">
        <f t="shared" si="12"/>
        <v>0</v>
      </c>
      <c r="V118" s="512">
        <f t="shared" si="12"/>
        <v>0</v>
      </c>
      <c r="W118" s="512">
        <f t="shared" si="12"/>
        <v>0</v>
      </c>
      <c r="X118" s="512">
        <f t="shared" si="12"/>
        <v>0</v>
      </c>
      <c r="Y118" s="512">
        <f t="shared" si="12"/>
        <v>0</v>
      </c>
      <c r="Z118" s="512">
        <f t="shared" si="12"/>
        <v>0</v>
      </c>
      <c r="AA118" s="512">
        <f t="shared" si="12"/>
        <v>0</v>
      </c>
      <c r="AB118" s="512">
        <f t="shared" si="12"/>
        <v>0</v>
      </c>
      <c r="AC118" s="512">
        <f t="shared" si="12"/>
        <v>0</v>
      </c>
      <c r="AD118" s="512">
        <f t="shared" si="12"/>
        <v>0</v>
      </c>
      <c r="AE118" s="512">
        <f t="shared" si="12"/>
        <v>0</v>
      </c>
      <c r="AF118" s="512">
        <f t="shared" si="12"/>
        <v>0</v>
      </c>
      <c r="AG118" s="512">
        <f t="shared" si="12"/>
        <v>0</v>
      </c>
      <c r="AH118" s="512">
        <f t="shared" si="12"/>
        <v>0</v>
      </c>
      <c r="AI118" s="512">
        <f t="shared" si="12"/>
        <v>0</v>
      </c>
      <c r="AJ118" s="512">
        <f t="shared" si="12"/>
        <v>0</v>
      </c>
      <c r="AK118" s="512">
        <f t="shared" si="12"/>
        <v>0</v>
      </c>
      <c r="AL118" s="512">
        <f t="shared" si="12"/>
        <v>0</v>
      </c>
      <c r="AM118" s="377"/>
    </row>
    <row r="119" spans="1:39" s="88" customFormat="1" outlineLevel="1">
      <c r="A119" s="185" t="str">
        <f t="shared" si="6"/>
        <v>1</v>
      </c>
      <c r="L119" s="486" t="s">
        <v>1287</v>
      </c>
      <c r="M119" s="491" t="s">
        <v>342</v>
      </c>
      <c r="N119" s="145" t="s">
        <v>328</v>
      </c>
      <c r="O119" s="364"/>
      <c r="P119" s="364"/>
      <c r="Q119" s="364"/>
      <c r="R119" s="364"/>
      <c r="S119" s="364"/>
      <c r="T119" s="364"/>
      <c r="U119" s="364"/>
      <c r="V119" s="364"/>
      <c r="W119" s="364"/>
      <c r="X119" s="364"/>
      <c r="Y119" s="364"/>
      <c r="Z119" s="364"/>
      <c r="AA119" s="364"/>
      <c r="AB119" s="364"/>
      <c r="AC119" s="364"/>
      <c r="AD119" s="364"/>
      <c r="AE119" s="364"/>
      <c r="AF119" s="364"/>
      <c r="AG119" s="364"/>
      <c r="AH119" s="364"/>
      <c r="AI119" s="364"/>
      <c r="AJ119" s="364"/>
      <c r="AK119" s="364"/>
      <c r="AL119" s="364"/>
      <c r="AM119" s="377"/>
    </row>
    <row r="120" spans="1:39" s="88" customFormat="1" outlineLevel="1">
      <c r="A120" s="185" t="str">
        <f t="shared" si="6"/>
        <v>1</v>
      </c>
      <c r="L120" s="486" t="s">
        <v>1288</v>
      </c>
      <c r="M120" s="491" t="s">
        <v>343</v>
      </c>
      <c r="N120" s="145" t="s">
        <v>328</v>
      </c>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4"/>
      <c r="AK120" s="364"/>
      <c r="AL120" s="364"/>
      <c r="AM120" s="377"/>
    </row>
    <row r="121" spans="1:39" s="88" customFormat="1" outlineLevel="1">
      <c r="A121" s="185" t="str">
        <f t="shared" si="6"/>
        <v>1</v>
      </c>
      <c r="L121" s="486" t="s">
        <v>1289</v>
      </c>
      <c r="M121" s="491" t="s">
        <v>344</v>
      </c>
      <c r="N121" s="145" t="s">
        <v>328</v>
      </c>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77"/>
    </row>
    <row r="122" spans="1:39" s="88" customFormat="1" outlineLevel="1">
      <c r="A122" s="185" t="str">
        <f t="shared" si="6"/>
        <v>1</v>
      </c>
      <c r="B122" s="88" t="s">
        <v>1160</v>
      </c>
      <c r="L122" s="486" t="s">
        <v>1290</v>
      </c>
      <c r="M122" s="179" t="s">
        <v>345</v>
      </c>
      <c r="N122" s="145" t="s">
        <v>328</v>
      </c>
      <c r="O122" s="512">
        <f t="shared" ref="O122:AL122" si="13">SUM(O123:O124)</f>
        <v>0</v>
      </c>
      <c r="P122" s="512">
        <f t="shared" si="13"/>
        <v>0</v>
      </c>
      <c r="Q122" s="512">
        <f t="shared" si="13"/>
        <v>0</v>
      </c>
      <c r="R122" s="512">
        <f t="shared" si="13"/>
        <v>0</v>
      </c>
      <c r="S122" s="512">
        <f t="shared" si="13"/>
        <v>0</v>
      </c>
      <c r="T122" s="512">
        <f t="shared" si="13"/>
        <v>0</v>
      </c>
      <c r="U122" s="512">
        <f t="shared" si="13"/>
        <v>0</v>
      </c>
      <c r="V122" s="512">
        <f t="shared" si="13"/>
        <v>0</v>
      </c>
      <c r="W122" s="512">
        <f t="shared" si="13"/>
        <v>0</v>
      </c>
      <c r="X122" s="512">
        <f t="shared" si="13"/>
        <v>0</v>
      </c>
      <c r="Y122" s="512">
        <f t="shared" si="13"/>
        <v>0</v>
      </c>
      <c r="Z122" s="512">
        <f t="shared" si="13"/>
        <v>0</v>
      </c>
      <c r="AA122" s="512">
        <f t="shared" si="13"/>
        <v>0</v>
      </c>
      <c r="AB122" s="512">
        <f t="shared" si="13"/>
        <v>0</v>
      </c>
      <c r="AC122" s="512">
        <f t="shared" si="13"/>
        <v>0</v>
      </c>
      <c r="AD122" s="512">
        <f t="shared" si="13"/>
        <v>0</v>
      </c>
      <c r="AE122" s="512">
        <f t="shared" si="13"/>
        <v>0</v>
      </c>
      <c r="AF122" s="512">
        <f t="shared" si="13"/>
        <v>0</v>
      </c>
      <c r="AG122" s="512">
        <f t="shared" si="13"/>
        <v>0</v>
      </c>
      <c r="AH122" s="512">
        <f t="shared" si="13"/>
        <v>0</v>
      </c>
      <c r="AI122" s="512">
        <f t="shared" si="13"/>
        <v>0</v>
      </c>
      <c r="AJ122" s="512">
        <f t="shared" si="13"/>
        <v>0</v>
      </c>
      <c r="AK122" s="512">
        <f t="shared" si="13"/>
        <v>0</v>
      </c>
      <c r="AL122" s="512">
        <f t="shared" si="13"/>
        <v>0</v>
      </c>
      <c r="AM122" s="377"/>
    </row>
    <row r="123" spans="1:39" s="88" customFormat="1" outlineLevel="1">
      <c r="A123" s="185" t="str">
        <f t="shared" si="6"/>
        <v>1</v>
      </c>
      <c r="L123" s="486" t="s">
        <v>1291</v>
      </c>
      <c r="M123" s="491" t="s">
        <v>346</v>
      </c>
      <c r="N123" s="145" t="s">
        <v>328</v>
      </c>
      <c r="O123" s="364"/>
      <c r="P123" s="364"/>
      <c r="Q123" s="364"/>
      <c r="R123" s="364"/>
      <c r="S123" s="364"/>
      <c r="T123" s="364"/>
      <c r="U123" s="364"/>
      <c r="V123" s="364"/>
      <c r="W123" s="364"/>
      <c r="X123" s="364"/>
      <c r="Y123" s="364"/>
      <c r="Z123" s="364"/>
      <c r="AA123" s="364"/>
      <c r="AB123" s="364"/>
      <c r="AC123" s="364"/>
      <c r="AD123" s="364"/>
      <c r="AE123" s="364"/>
      <c r="AF123" s="364"/>
      <c r="AG123" s="364"/>
      <c r="AH123" s="364"/>
      <c r="AI123" s="364"/>
      <c r="AJ123" s="364"/>
      <c r="AK123" s="364"/>
      <c r="AL123" s="364"/>
      <c r="AM123" s="377"/>
    </row>
    <row r="124" spans="1:39" s="88" customFormat="1" outlineLevel="1">
      <c r="A124" s="185" t="str">
        <f t="shared" si="6"/>
        <v>1</v>
      </c>
      <c r="L124" s="486" t="s">
        <v>1292</v>
      </c>
      <c r="M124" s="491" t="s">
        <v>347</v>
      </c>
      <c r="N124" s="145" t="s">
        <v>328</v>
      </c>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77"/>
    </row>
    <row r="125" spans="1:39" s="88" customFormat="1" outlineLevel="1">
      <c r="A125" s="185" t="str">
        <f t="shared" si="6"/>
        <v>1</v>
      </c>
      <c r="B125" s="88" t="s">
        <v>1160</v>
      </c>
      <c r="L125" s="486" t="s">
        <v>1293</v>
      </c>
      <c r="M125" s="179" t="s">
        <v>1184</v>
      </c>
      <c r="N125" s="145" t="s">
        <v>328</v>
      </c>
      <c r="O125" s="512">
        <f t="shared" ref="O125:AL125" si="14">O126+O129+O132</f>
        <v>0</v>
      </c>
      <c r="P125" s="512">
        <f t="shared" si="14"/>
        <v>0</v>
      </c>
      <c r="Q125" s="512">
        <f t="shared" si="14"/>
        <v>0</v>
      </c>
      <c r="R125" s="512">
        <f t="shared" si="14"/>
        <v>0</v>
      </c>
      <c r="S125" s="512">
        <f t="shared" si="14"/>
        <v>0</v>
      </c>
      <c r="T125" s="512">
        <f t="shared" si="14"/>
        <v>0</v>
      </c>
      <c r="U125" s="512">
        <f t="shared" si="14"/>
        <v>0</v>
      </c>
      <c r="V125" s="512">
        <f t="shared" si="14"/>
        <v>0</v>
      </c>
      <c r="W125" s="512">
        <f t="shared" si="14"/>
        <v>0</v>
      </c>
      <c r="X125" s="512">
        <f t="shared" si="14"/>
        <v>0</v>
      </c>
      <c r="Y125" s="512">
        <f t="shared" si="14"/>
        <v>0</v>
      </c>
      <c r="Z125" s="512">
        <f t="shared" si="14"/>
        <v>0</v>
      </c>
      <c r="AA125" s="512">
        <f t="shared" si="14"/>
        <v>0</v>
      </c>
      <c r="AB125" s="512">
        <f t="shared" si="14"/>
        <v>0</v>
      </c>
      <c r="AC125" s="512">
        <f t="shared" si="14"/>
        <v>0</v>
      </c>
      <c r="AD125" s="512">
        <f t="shared" si="14"/>
        <v>0</v>
      </c>
      <c r="AE125" s="512">
        <f t="shared" si="14"/>
        <v>0</v>
      </c>
      <c r="AF125" s="512">
        <f t="shared" si="14"/>
        <v>0</v>
      </c>
      <c r="AG125" s="512">
        <f t="shared" si="14"/>
        <v>0</v>
      </c>
      <c r="AH125" s="512">
        <f t="shared" si="14"/>
        <v>0</v>
      </c>
      <c r="AI125" s="512">
        <f t="shared" si="14"/>
        <v>0</v>
      </c>
      <c r="AJ125" s="512">
        <f t="shared" si="14"/>
        <v>0</v>
      </c>
      <c r="AK125" s="512">
        <f t="shared" si="14"/>
        <v>0</v>
      </c>
      <c r="AL125" s="512">
        <f t="shared" si="14"/>
        <v>0</v>
      </c>
      <c r="AM125" s="377"/>
    </row>
    <row r="126" spans="1:39" s="88" customFormat="1" outlineLevel="1">
      <c r="A126" s="185" t="str">
        <f t="shared" si="6"/>
        <v>1</v>
      </c>
      <c r="L126" s="486" t="s">
        <v>1294</v>
      </c>
      <c r="M126" s="491" t="s">
        <v>348</v>
      </c>
      <c r="N126" s="145" t="s">
        <v>328</v>
      </c>
      <c r="O126" s="512">
        <f t="shared" ref="O126:AL126" si="15">SUM(O127:O128)</f>
        <v>0</v>
      </c>
      <c r="P126" s="512">
        <f t="shared" si="15"/>
        <v>0</v>
      </c>
      <c r="Q126" s="512">
        <f t="shared" si="15"/>
        <v>0</v>
      </c>
      <c r="R126" s="512">
        <f t="shared" si="15"/>
        <v>0</v>
      </c>
      <c r="S126" s="512">
        <f t="shared" si="15"/>
        <v>0</v>
      </c>
      <c r="T126" s="512">
        <f t="shared" si="15"/>
        <v>0</v>
      </c>
      <c r="U126" s="512">
        <f t="shared" si="15"/>
        <v>0</v>
      </c>
      <c r="V126" s="512">
        <f t="shared" si="15"/>
        <v>0</v>
      </c>
      <c r="W126" s="512">
        <f t="shared" si="15"/>
        <v>0</v>
      </c>
      <c r="X126" s="512">
        <f t="shared" si="15"/>
        <v>0</v>
      </c>
      <c r="Y126" s="512">
        <f t="shared" si="15"/>
        <v>0</v>
      </c>
      <c r="Z126" s="512">
        <f t="shared" si="15"/>
        <v>0</v>
      </c>
      <c r="AA126" s="512">
        <f t="shared" si="15"/>
        <v>0</v>
      </c>
      <c r="AB126" s="512">
        <f t="shared" si="15"/>
        <v>0</v>
      </c>
      <c r="AC126" s="512">
        <f t="shared" si="15"/>
        <v>0</v>
      </c>
      <c r="AD126" s="512">
        <f t="shared" si="15"/>
        <v>0</v>
      </c>
      <c r="AE126" s="512">
        <f t="shared" si="15"/>
        <v>0</v>
      </c>
      <c r="AF126" s="512">
        <f t="shared" si="15"/>
        <v>0</v>
      </c>
      <c r="AG126" s="512">
        <f t="shared" si="15"/>
        <v>0</v>
      </c>
      <c r="AH126" s="512">
        <f t="shared" si="15"/>
        <v>0</v>
      </c>
      <c r="AI126" s="512">
        <f t="shared" si="15"/>
        <v>0</v>
      </c>
      <c r="AJ126" s="512">
        <f t="shared" si="15"/>
        <v>0</v>
      </c>
      <c r="AK126" s="512">
        <f t="shared" si="15"/>
        <v>0</v>
      </c>
      <c r="AL126" s="512">
        <f t="shared" si="15"/>
        <v>0</v>
      </c>
      <c r="AM126" s="377"/>
    </row>
    <row r="127" spans="1:39" s="88" customFormat="1" outlineLevel="1">
      <c r="A127" s="185" t="str">
        <f t="shared" si="6"/>
        <v>1</v>
      </c>
      <c r="L127" s="486" t="s">
        <v>1295</v>
      </c>
      <c r="M127" s="492" t="s">
        <v>346</v>
      </c>
      <c r="N127" s="145" t="s">
        <v>328</v>
      </c>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77"/>
    </row>
    <row r="128" spans="1:39" s="88" customFormat="1" outlineLevel="1">
      <c r="A128" s="185" t="str">
        <f t="shared" si="6"/>
        <v>1</v>
      </c>
      <c r="L128" s="486" t="s">
        <v>1296</v>
      </c>
      <c r="M128" s="492" t="s">
        <v>347</v>
      </c>
      <c r="N128" s="145" t="s">
        <v>328</v>
      </c>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77"/>
    </row>
    <row r="129" spans="1:39" s="88" customFormat="1" outlineLevel="1">
      <c r="A129" s="185" t="str">
        <f t="shared" si="6"/>
        <v>1</v>
      </c>
      <c r="B129" s="88" t="s">
        <v>1161</v>
      </c>
      <c r="L129" s="486" t="s">
        <v>1297</v>
      </c>
      <c r="M129" s="491" t="s">
        <v>349</v>
      </c>
      <c r="N129" s="145" t="s">
        <v>328</v>
      </c>
      <c r="O129" s="512">
        <f t="shared" ref="O129:AL129" si="16">SUM(O130:O131)</f>
        <v>0</v>
      </c>
      <c r="P129" s="512">
        <f t="shared" si="16"/>
        <v>0</v>
      </c>
      <c r="Q129" s="512">
        <f t="shared" si="16"/>
        <v>0</v>
      </c>
      <c r="R129" s="512">
        <f t="shared" si="16"/>
        <v>0</v>
      </c>
      <c r="S129" s="512">
        <f t="shared" si="16"/>
        <v>0</v>
      </c>
      <c r="T129" s="512">
        <f t="shared" si="16"/>
        <v>0</v>
      </c>
      <c r="U129" s="512">
        <f t="shared" si="16"/>
        <v>0</v>
      </c>
      <c r="V129" s="512">
        <f t="shared" si="16"/>
        <v>0</v>
      </c>
      <c r="W129" s="512">
        <f t="shared" si="16"/>
        <v>0</v>
      </c>
      <c r="X129" s="512">
        <f t="shared" si="16"/>
        <v>0</v>
      </c>
      <c r="Y129" s="512">
        <f t="shared" si="16"/>
        <v>0</v>
      </c>
      <c r="Z129" s="512">
        <f t="shared" si="16"/>
        <v>0</v>
      </c>
      <c r="AA129" s="512">
        <f t="shared" si="16"/>
        <v>0</v>
      </c>
      <c r="AB129" s="512">
        <f t="shared" si="16"/>
        <v>0</v>
      </c>
      <c r="AC129" s="512">
        <f t="shared" si="16"/>
        <v>0</v>
      </c>
      <c r="AD129" s="512">
        <f t="shared" si="16"/>
        <v>0</v>
      </c>
      <c r="AE129" s="512">
        <f t="shared" si="16"/>
        <v>0</v>
      </c>
      <c r="AF129" s="512">
        <f t="shared" si="16"/>
        <v>0</v>
      </c>
      <c r="AG129" s="512">
        <f t="shared" si="16"/>
        <v>0</v>
      </c>
      <c r="AH129" s="512">
        <f t="shared" si="16"/>
        <v>0</v>
      </c>
      <c r="AI129" s="512">
        <f t="shared" si="16"/>
        <v>0</v>
      </c>
      <c r="AJ129" s="512">
        <f t="shared" si="16"/>
        <v>0</v>
      </c>
      <c r="AK129" s="512">
        <f t="shared" si="16"/>
        <v>0</v>
      </c>
      <c r="AL129" s="512">
        <f t="shared" si="16"/>
        <v>0</v>
      </c>
      <c r="AM129" s="377"/>
    </row>
    <row r="130" spans="1:39" s="88" customFormat="1" outlineLevel="1">
      <c r="A130" s="185" t="str">
        <f t="shared" si="6"/>
        <v>1</v>
      </c>
      <c r="L130" s="486" t="s">
        <v>1298</v>
      </c>
      <c r="M130" s="492" t="s">
        <v>346</v>
      </c>
      <c r="N130" s="145" t="s">
        <v>328</v>
      </c>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77"/>
    </row>
    <row r="131" spans="1:39" s="88" customFormat="1" outlineLevel="1">
      <c r="A131" s="185" t="str">
        <f t="shared" si="6"/>
        <v>1</v>
      </c>
      <c r="L131" s="486" t="s">
        <v>1299</v>
      </c>
      <c r="M131" s="492" t="s">
        <v>347</v>
      </c>
      <c r="N131" s="145" t="s">
        <v>328</v>
      </c>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77"/>
    </row>
    <row r="132" spans="1:39" s="88" customFormat="1" outlineLevel="1">
      <c r="A132" s="185" t="str">
        <f t="shared" si="6"/>
        <v>1</v>
      </c>
      <c r="L132" s="486" t="s">
        <v>1300</v>
      </c>
      <c r="M132" s="491" t="s">
        <v>350</v>
      </c>
      <c r="N132" s="145" t="s">
        <v>328</v>
      </c>
      <c r="O132" s="512">
        <f t="shared" ref="O132:AL132" si="17">SUM(O133:O134)</f>
        <v>0</v>
      </c>
      <c r="P132" s="512">
        <f t="shared" si="17"/>
        <v>0</v>
      </c>
      <c r="Q132" s="512">
        <f t="shared" si="17"/>
        <v>0</v>
      </c>
      <c r="R132" s="512">
        <f t="shared" si="17"/>
        <v>0</v>
      </c>
      <c r="S132" s="512">
        <f t="shared" si="17"/>
        <v>0</v>
      </c>
      <c r="T132" s="512">
        <f t="shared" si="17"/>
        <v>0</v>
      </c>
      <c r="U132" s="512">
        <f t="shared" si="17"/>
        <v>0</v>
      </c>
      <c r="V132" s="512">
        <f t="shared" si="17"/>
        <v>0</v>
      </c>
      <c r="W132" s="512">
        <f t="shared" si="17"/>
        <v>0</v>
      </c>
      <c r="X132" s="512">
        <f t="shared" si="17"/>
        <v>0</v>
      </c>
      <c r="Y132" s="512">
        <f t="shared" si="17"/>
        <v>0</v>
      </c>
      <c r="Z132" s="512">
        <f t="shared" si="17"/>
        <v>0</v>
      </c>
      <c r="AA132" s="512">
        <f t="shared" si="17"/>
        <v>0</v>
      </c>
      <c r="AB132" s="512">
        <f t="shared" si="17"/>
        <v>0</v>
      </c>
      <c r="AC132" s="512">
        <f t="shared" si="17"/>
        <v>0</v>
      </c>
      <c r="AD132" s="512">
        <f t="shared" si="17"/>
        <v>0</v>
      </c>
      <c r="AE132" s="512">
        <f t="shared" si="17"/>
        <v>0</v>
      </c>
      <c r="AF132" s="512">
        <f t="shared" si="17"/>
        <v>0</v>
      </c>
      <c r="AG132" s="512">
        <f t="shared" si="17"/>
        <v>0</v>
      </c>
      <c r="AH132" s="512">
        <f t="shared" si="17"/>
        <v>0</v>
      </c>
      <c r="AI132" s="512">
        <f t="shared" si="17"/>
        <v>0</v>
      </c>
      <c r="AJ132" s="512">
        <f t="shared" si="17"/>
        <v>0</v>
      </c>
      <c r="AK132" s="512">
        <f t="shared" si="17"/>
        <v>0</v>
      </c>
      <c r="AL132" s="512">
        <f t="shared" si="17"/>
        <v>0</v>
      </c>
      <c r="AM132" s="377"/>
    </row>
    <row r="133" spans="1:39" s="88" customFormat="1" outlineLevel="1">
      <c r="A133" s="185" t="str">
        <f t="shared" si="6"/>
        <v>1</v>
      </c>
      <c r="L133" s="486" t="s">
        <v>1301</v>
      </c>
      <c r="M133" s="492" t="s">
        <v>346</v>
      </c>
      <c r="N133" s="145" t="s">
        <v>328</v>
      </c>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77"/>
    </row>
    <row r="134" spans="1:39" s="88" customFormat="1" outlineLevel="1">
      <c r="A134" s="185" t="str">
        <f t="shared" si="6"/>
        <v>1</v>
      </c>
      <c r="L134" s="486" t="s">
        <v>1302</v>
      </c>
      <c r="M134" s="492" t="s">
        <v>347</v>
      </c>
      <c r="N134" s="145" t="s">
        <v>328</v>
      </c>
      <c r="O134" s="364"/>
      <c r="P134" s="364"/>
      <c r="Q134" s="364"/>
      <c r="R134" s="364"/>
      <c r="S134" s="364"/>
      <c r="T134" s="364"/>
      <c r="U134" s="364"/>
      <c r="V134" s="364"/>
      <c r="W134" s="364"/>
      <c r="X134" s="364"/>
      <c r="Y134" s="364"/>
      <c r="Z134" s="364"/>
      <c r="AA134" s="364"/>
      <c r="AB134" s="364"/>
      <c r="AC134" s="364"/>
      <c r="AD134" s="364"/>
      <c r="AE134" s="364"/>
      <c r="AF134" s="364"/>
      <c r="AG134" s="364"/>
      <c r="AH134" s="364"/>
      <c r="AI134" s="364"/>
      <c r="AJ134" s="364"/>
      <c r="AK134" s="364"/>
      <c r="AL134" s="364"/>
      <c r="AM134" s="195"/>
    </row>
    <row r="135" spans="1:39" s="88" customFormat="1" ht="22.5" outlineLevel="1">
      <c r="A135" s="185" t="str">
        <f t="shared" si="6"/>
        <v>1</v>
      </c>
      <c r="L135" s="486" t="s">
        <v>1303</v>
      </c>
      <c r="M135" s="493" t="s">
        <v>1146</v>
      </c>
      <c r="N135" s="449" t="s">
        <v>328</v>
      </c>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195"/>
    </row>
    <row r="136" spans="1:39" s="189" customFormat="1">
      <c r="A136" s="188" t="s">
        <v>1048</v>
      </c>
      <c r="M136" s="3"/>
      <c r="N136" s="3"/>
      <c r="O136" s="514"/>
      <c r="P136" s="514"/>
      <c r="Q136" s="514"/>
      <c r="R136" s="514"/>
      <c r="S136" s="514"/>
      <c r="T136" s="515"/>
      <c r="U136" s="514"/>
      <c r="V136" s="514"/>
      <c r="W136" s="514"/>
      <c r="X136" s="514"/>
      <c r="Y136" s="514"/>
      <c r="Z136" s="514"/>
      <c r="AA136" s="514"/>
      <c r="AB136" s="514"/>
      <c r="AC136" s="514"/>
      <c r="AD136" s="514"/>
      <c r="AE136" s="514"/>
      <c r="AF136" s="514"/>
      <c r="AG136" s="514"/>
      <c r="AH136" s="514"/>
      <c r="AI136" s="514"/>
      <c r="AJ136" s="514"/>
      <c r="AK136" s="514"/>
      <c r="AL136" s="514"/>
    </row>
    <row r="137" spans="1:39" s="88" customFormat="1" ht="15" customHeight="1">
      <c r="A137" s="184" t="s">
        <v>18</v>
      </c>
      <c r="L137" s="160" t="str">
        <f>INDEX('Общие сведения'!$J$113:$J$139,MATCH($A137,'Общие сведения'!$D$113:$D$139,0))</f>
        <v>Тариф 1 (Водоотведение) - тариф на водоотведение</v>
      </c>
      <c r="M137" s="155"/>
      <c r="N137" s="155"/>
      <c r="O137" s="516"/>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6"/>
      <c r="AK137" s="516"/>
      <c r="AL137" s="516"/>
      <c r="AM137" s="155"/>
    </row>
    <row r="138" spans="1:39" s="88" customFormat="1" outlineLevel="1">
      <c r="A138" s="185" t="str">
        <f t="shared" ref="A138:A153" si="18">A137</f>
        <v>1</v>
      </c>
      <c r="L138" s="494" t="s">
        <v>18</v>
      </c>
      <c r="M138" s="495" t="s">
        <v>327</v>
      </c>
      <c r="N138" s="190"/>
      <c r="O138" s="609" t="str">
        <f>INDEX('Общие сведения'!$K$113:$K$139,MATCH($A138,'Общие сведения'!$D$113:$D$139,0))</f>
        <v>без дифференциации</v>
      </c>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10"/>
      <c r="AL138" s="611"/>
      <c r="AM138" s="195"/>
    </row>
    <row r="139" spans="1:39" s="88" customFormat="1" outlineLevel="1">
      <c r="A139" s="185" t="str">
        <f t="shared" si="18"/>
        <v>1</v>
      </c>
      <c r="L139" s="494" t="s">
        <v>102</v>
      </c>
      <c r="M139" s="495" t="s">
        <v>324</v>
      </c>
      <c r="N139" s="147" t="s">
        <v>325</v>
      </c>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195"/>
    </row>
    <row r="140" spans="1:39" s="88" customFormat="1" outlineLevel="1">
      <c r="A140" s="185" t="str">
        <f t="shared" si="18"/>
        <v>1</v>
      </c>
      <c r="L140" s="494" t="s">
        <v>103</v>
      </c>
      <c r="M140" s="495" t="s">
        <v>326</v>
      </c>
      <c r="N140" s="147" t="s">
        <v>325</v>
      </c>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195"/>
    </row>
    <row r="141" spans="1:39" s="88" customFormat="1" outlineLevel="1">
      <c r="A141" s="185" t="str">
        <f t="shared" si="18"/>
        <v>1</v>
      </c>
      <c r="B141" s="88" t="s">
        <v>1160</v>
      </c>
      <c r="L141" s="494">
        <v>4</v>
      </c>
      <c r="M141" s="496" t="s">
        <v>353</v>
      </c>
      <c r="N141" s="145" t="s">
        <v>328</v>
      </c>
      <c r="O141" s="517">
        <f t="shared" ref="O141:AL141" si="19">O145+O147+O150+O153</f>
        <v>0</v>
      </c>
      <c r="P141" s="517">
        <f t="shared" si="19"/>
        <v>0</v>
      </c>
      <c r="Q141" s="517">
        <f t="shared" si="19"/>
        <v>0</v>
      </c>
      <c r="R141" s="517">
        <f t="shared" si="19"/>
        <v>0</v>
      </c>
      <c r="S141" s="517">
        <f t="shared" si="19"/>
        <v>0</v>
      </c>
      <c r="T141" s="517">
        <f t="shared" si="19"/>
        <v>0</v>
      </c>
      <c r="U141" s="517">
        <f t="shared" si="19"/>
        <v>0</v>
      </c>
      <c r="V141" s="517">
        <f t="shared" si="19"/>
        <v>0</v>
      </c>
      <c r="W141" s="517">
        <f t="shared" si="19"/>
        <v>0</v>
      </c>
      <c r="X141" s="517">
        <f t="shared" si="19"/>
        <v>0</v>
      </c>
      <c r="Y141" s="517">
        <f t="shared" si="19"/>
        <v>0</v>
      </c>
      <c r="Z141" s="517">
        <f t="shared" si="19"/>
        <v>0</v>
      </c>
      <c r="AA141" s="517">
        <f t="shared" si="19"/>
        <v>0</v>
      </c>
      <c r="AB141" s="517">
        <f t="shared" si="19"/>
        <v>0</v>
      </c>
      <c r="AC141" s="517">
        <f t="shared" si="19"/>
        <v>0</v>
      </c>
      <c r="AD141" s="517">
        <f t="shared" si="19"/>
        <v>0</v>
      </c>
      <c r="AE141" s="517">
        <f t="shared" si="19"/>
        <v>0</v>
      </c>
      <c r="AF141" s="517">
        <f t="shared" si="19"/>
        <v>0</v>
      </c>
      <c r="AG141" s="517">
        <f t="shared" si="19"/>
        <v>0</v>
      </c>
      <c r="AH141" s="517">
        <f t="shared" si="19"/>
        <v>0</v>
      </c>
      <c r="AI141" s="517">
        <f t="shared" si="19"/>
        <v>0</v>
      </c>
      <c r="AJ141" s="517">
        <f t="shared" si="19"/>
        <v>0</v>
      </c>
      <c r="AK141" s="517">
        <f t="shared" si="19"/>
        <v>0</v>
      </c>
      <c r="AL141" s="517">
        <f t="shared" si="19"/>
        <v>0</v>
      </c>
      <c r="AM141" s="195"/>
    </row>
    <row r="142" spans="1:39" s="88" customFormat="1" outlineLevel="1">
      <c r="A142" s="185" t="str">
        <f t="shared" si="18"/>
        <v>1</v>
      </c>
      <c r="L142" s="494" t="s">
        <v>148</v>
      </c>
      <c r="M142" s="497" t="s">
        <v>351</v>
      </c>
      <c r="N142" s="145" t="s">
        <v>328</v>
      </c>
      <c r="O142" s="511"/>
      <c r="P142" s="511"/>
      <c r="Q142" s="511"/>
      <c r="R142" s="511"/>
      <c r="S142" s="511"/>
      <c r="T142" s="511"/>
      <c r="U142" s="511"/>
      <c r="V142" s="511"/>
      <c r="W142" s="511"/>
      <c r="X142" s="511"/>
      <c r="Y142" s="511"/>
      <c r="Z142" s="511"/>
      <c r="AA142" s="511"/>
      <c r="AB142" s="511"/>
      <c r="AC142" s="511"/>
      <c r="AD142" s="511"/>
      <c r="AE142" s="511"/>
      <c r="AF142" s="511"/>
      <c r="AG142" s="511"/>
      <c r="AH142" s="511"/>
      <c r="AI142" s="511"/>
      <c r="AJ142" s="511"/>
      <c r="AK142" s="511"/>
      <c r="AL142" s="511"/>
      <c r="AM142" s="195"/>
    </row>
    <row r="143" spans="1:39" s="88" customFormat="1" outlineLevel="1">
      <c r="A143" s="185" t="str">
        <f t="shared" si="18"/>
        <v>1</v>
      </c>
      <c r="L143" s="494" t="s">
        <v>391</v>
      </c>
      <c r="M143" s="497" t="s">
        <v>352</v>
      </c>
      <c r="N143" s="145" t="s">
        <v>328</v>
      </c>
      <c r="O143" s="511"/>
      <c r="P143" s="511"/>
      <c r="Q143" s="511"/>
      <c r="R143" s="511"/>
      <c r="S143" s="511"/>
      <c r="T143" s="511"/>
      <c r="U143" s="511"/>
      <c r="V143" s="511"/>
      <c r="W143" s="511"/>
      <c r="X143" s="511"/>
      <c r="Y143" s="511"/>
      <c r="Z143" s="511"/>
      <c r="AA143" s="511"/>
      <c r="AB143" s="511"/>
      <c r="AC143" s="511"/>
      <c r="AD143" s="511"/>
      <c r="AE143" s="511"/>
      <c r="AF143" s="511"/>
      <c r="AG143" s="511"/>
      <c r="AH143" s="511"/>
      <c r="AI143" s="511"/>
      <c r="AJ143" s="511"/>
      <c r="AK143" s="511"/>
      <c r="AL143" s="511"/>
      <c r="AM143" s="195"/>
    </row>
    <row r="144" spans="1:39" s="88" customFormat="1" ht="22.5" outlineLevel="1">
      <c r="A144" s="185" t="str">
        <f t="shared" si="18"/>
        <v>1</v>
      </c>
      <c r="L144" s="494" t="s">
        <v>392</v>
      </c>
      <c r="M144" s="497" t="s">
        <v>338</v>
      </c>
      <c r="N144" s="145" t="s">
        <v>328</v>
      </c>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195"/>
    </row>
    <row r="145" spans="1:39" s="88" customFormat="1" outlineLevel="1">
      <c r="A145" s="185" t="str">
        <f t="shared" si="18"/>
        <v>1</v>
      </c>
      <c r="L145" s="494" t="s">
        <v>120</v>
      </c>
      <c r="M145" s="495" t="s">
        <v>1183</v>
      </c>
      <c r="N145" s="145" t="s">
        <v>328</v>
      </c>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195"/>
    </row>
    <row r="146" spans="1:39" s="88" customFormat="1" outlineLevel="1">
      <c r="A146" s="185" t="str">
        <f t="shared" si="18"/>
        <v>1</v>
      </c>
      <c r="L146" s="486" t="s">
        <v>122</v>
      </c>
      <c r="M146" s="490" t="s">
        <v>339</v>
      </c>
      <c r="N146" s="186" t="s">
        <v>145</v>
      </c>
      <c r="O146" s="513">
        <f t="shared" ref="O146:AL146" si="20">IF(O141=0,0,O145/O141*100)</f>
        <v>0</v>
      </c>
      <c r="P146" s="513">
        <f t="shared" si="20"/>
        <v>0</v>
      </c>
      <c r="Q146" s="513">
        <f t="shared" si="20"/>
        <v>0</v>
      </c>
      <c r="R146" s="513">
        <f t="shared" si="20"/>
        <v>0</v>
      </c>
      <c r="S146" s="513">
        <f t="shared" si="20"/>
        <v>0</v>
      </c>
      <c r="T146" s="513">
        <f t="shared" si="20"/>
        <v>0</v>
      </c>
      <c r="U146" s="513">
        <f t="shared" si="20"/>
        <v>0</v>
      </c>
      <c r="V146" s="513">
        <f t="shared" si="20"/>
        <v>0</v>
      </c>
      <c r="W146" s="513">
        <f t="shared" si="20"/>
        <v>0</v>
      </c>
      <c r="X146" s="513">
        <f t="shared" si="20"/>
        <v>0</v>
      </c>
      <c r="Y146" s="513">
        <f t="shared" si="20"/>
        <v>0</v>
      </c>
      <c r="Z146" s="513">
        <f t="shared" si="20"/>
        <v>0</v>
      </c>
      <c r="AA146" s="513">
        <f t="shared" si="20"/>
        <v>0</v>
      </c>
      <c r="AB146" s="513">
        <f t="shared" si="20"/>
        <v>0</v>
      </c>
      <c r="AC146" s="513">
        <f t="shared" si="20"/>
        <v>0</v>
      </c>
      <c r="AD146" s="513">
        <f t="shared" si="20"/>
        <v>0</v>
      </c>
      <c r="AE146" s="513">
        <f t="shared" si="20"/>
        <v>0</v>
      </c>
      <c r="AF146" s="513">
        <f t="shared" si="20"/>
        <v>0</v>
      </c>
      <c r="AG146" s="513">
        <f t="shared" si="20"/>
        <v>0</v>
      </c>
      <c r="AH146" s="513">
        <f t="shared" si="20"/>
        <v>0</v>
      </c>
      <c r="AI146" s="513">
        <f t="shared" si="20"/>
        <v>0</v>
      </c>
      <c r="AJ146" s="513">
        <f t="shared" si="20"/>
        <v>0</v>
      </c>
      <c r="AK146" s="513">
        <f t="shared" si="20"/>
        <v>0</v>
      </c>
      <c r="AL146" s="513">
        <f t="shared" si="20"/>
        <v>0</v>
      </c>
      <c r="AM146" s="377"/>
    </row>
    <row r="147" spans="1:39" s="88" customFormat="1" outlineLevel="1">
      <c r="A147" s="185" t="str">
        <f>A145</f>
        <v>1</v>
      </c>
      <c r="L147" s="494" t="s">
        <v>124</v>
      </c>
      <c r="M147" s="496" t="s">
        <v>341</v>
      </c>
      <c r="N147" s="145" t="s">
        <v>328</v>
      </c>
      <c r="O147" s="517">
        <f t="shared" ref="O147:AL147" si="21">O148+O149</f>
        <v>0</v>
      </c>
      <c r="P147" s="517">
        <f t="shared" si="21"/>
        <v>0</v>
      </c>
      <c r="Q147" s="517">
        <f t="shared" si="21"/>
        <v>0</v>
      </c>
      <c r="R147" s="517">
        <f t="shared" si="21"/>
        <v>0</v>
      </c>
      <c r="S147" s="517">
        <f t="shared" si="21"/>
        <v>0</v>
      </c>
      <c r="T147" s="517">
        <f t="shared" si="21"/>
        <v>0</v>
      </c>
      <c r="U147" s="517">
        <f t="shared" si="21"/>
        <v>0</v>
      </c>
      <c r="V147" s="517">
        <f t="shared" si="21"/>
        <v>0</v>
      </c>
      <c r="W147" s="517">
        <f t="shared" si="21"/>
        <v>0</v>
      </c>
      <c r="X147" s="517">
        <f t="shared" si="21"/>
        <v>0</v>
      </c>
      <c r="Y147" s="517">
        <f t="shared" si="21"/>
        <v>0</v>
      </c>
      <c r="Z147" s="517">
        <f t="shared" si="21"/>
        <v>0</v>
      </c>
      <c r="AA147" s="517">
        <f t="shared" si="21"/>
        <v>0</v>
      </c>
      <c r="AB147" s="517">
        <f t="shared" si="21"/>
        <v>0</v>
      </c>
      <c r="AC147" s="517">
        <f t="shared" si="21"/>
        <v>0</v>
      </c>
      <c r="AD147" s="517">
        <f t="shared" si="21"/>
        <v>0</v>
      </c>
      <c r="AE147" s="517">
        <f t="shared" si="21"/>
        <v>0</v>
      </c>
      <c r="AF147" s="517">
        <f t="shared" si="21"/>
        <v>0</v>
      </c>
      <c r="AG147" s="517">
        <f t="shared" si="21"/>
        <v>0</v>
      </c>
      <c r="AH147" s="517">
        <f t="shared" si="21"/>
        <v>0</v>
      </c>
      <c r="AI147" s="517">
        <f t="shared" si="21"/>
        <v>0</v>
      </c>
      <c r="AJ147" s="517">
        <f t="shared" si="21"/>
        <v>0</v>
      </c>
      <c r="AK147" s="517">
        <f t="shared" si="21"/>
        <v>0</v>
      </c>
      <c r="AL147" s="517">
        <f t="shared" si="21"/>
        <v>0</v>
      </c>
      <c r="AM147" s="195"/>
    </row>
    <row r="148" spans="1:39" s="88" customFormat="1" outlineLevel="1">
      <c r="A148" s="185" t="str">
        <f t="shared" si="18"/>
        <v>1</v>
      </c>
      <c r="L148" s="494" t="s">
        <v>195</v>
      </c>
      <c r="M148" s="497" t="s">
        <v>342</v>
      </c>
      <c r="N148" s="145" t="s">
        <v>328</v>
      </c>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195"/>
    </row>
    <row r="149" spans="1:39" s="88" customFormat="1" outlineLevel="1">
      <c r="A149" s="185" t="str">
        <f t="shared" si="18"/>
        <v>1</v>
      </c>
      <c r="L149" s="494" t="s">
        <v>196</v>
      </c>
      <c r="M149" s="497" t="s">
        <v>343</v>
      </c>
      <c r="N149" s="145" t="s">
        <v>328</v>
      </c>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195"/>
    </row>
    <row r="150" spans="1:39" s="88" customFormat="1" outlineLevel="1">
      <c r="A150" s="185" t="str">
        <f t="shared" si="18"/>
        <v>1</v>
      </c>
      <c r="L150" s="494" t="s">
        <v>125</v>
      </c>
      <c r="M150" s="496" t="s">
        <v>345</v>
      </c>
      <c r="N150" s="145" t="s">
        <v>328</v>
      </c>
      <c r="O150" s="517">
        <f t="shared" ref="O150:AL150" si="22">O151+O152</f>
        <v>0</v>
      </c>
      <c r="P150" s="517">
        <f t="shared" si="22"/>
        <v>0</v>
      </c>
      <c r="Q150" s="517">
        <f t="shared" si="22"/>
        <v>0</v>
      </c>
      <c r="R150" s="517">
        <f t="shared" si="22"/>
        <v>0</v>
      </c>
      <c r="S150" s="517">
        <f t="shared" si="22"/>
        <v>0</v>
      </c>
      <c r="T150" s="517">
        <f t="shared" si="22"/>
        <v>0</v>
      </c>
      <c r="U150" s="517">
        <f t="shared" si="22"/>
        <v>0</v>
      </c>
      <c r="V150" s="517">
        <f t="shared" si="22"/>
        <v>0</v>
      </c>
      <c r="W150" s="517">
        <f t="shared" si="22"/>
        <v>0</v>
      </c>
      <c r="X150" s="517">
        <f t="shared" si="22"/>
        <v>0</v>
      </c>
      <c r="Y150" s="517">
        <f t="shared" si="22"/>
        <v>0</v>
      </c>
      <c r="Z150" s="517">
        <f t="shared" si="22"/>
        <v>0</v>
      </c>
      <c r="AA150" s="517">
        <f t="shared" si="22"/>
        <v>0</v>
      </c>
      <c r="AB150" s="517">
        <f t="shared" si="22"/>
        <v>0</v>
      </c>
      <c r="AC150" s="517">
        <f t="shared" si="22"/>
        <v>0</v>
      </c>
      <c r="AD150" s="517">
        <f t="shared" si="22"/>
        <v>0</v>
      </c>
      <c r="AE150" s="517">
        <f t="shared" si="22"/>
        <v>0</v>
      </c>
      <c r="AF150" s="517">
        <f t="shared" si="22"/>
        <v>0</v>
      </c>
      <c r="AG150" s="517">
        <f t="shared" si="22"/>
        <v>0</v>
      </c>
      <c r="AH150" s="517">
        <f t="shared" si="22"/>
        <v>0</v>
      </c>
      <c r="AI150" s="517">
        <f t="shared" si="22"/>
        <v>0</v>
      </c>
      <c r="AJ150" s="517">
        <f t="shared" si="22"/>
        <v>0</v>
      </c>
      <c r="AK150" s="517">
        <f t="shared" si="22"/>
        <v>0</v>
      </c>
      <c r="AL150" s="517">
        <f t="shared" si="22"/>
        <v>0</v>
      </c>
      <c r="AM150" s="195"/>
    </row>
    <row r="151" spans="1:39" s="88" customFormat="1" outlineLevel="1">
      <c r="A151" s="185" t="str">
        <f t="shared" si="18"/>
        <v>1</v>
      </c>
      <c r="L151" s="494" t="s">
        <v>197</v>
      </c>
      <c r="M151" s="497" t="s">
        <v>346</v>
      </c>
      <c r="N151" s="145" t="s">
        <v>328</v>
      </c>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1"/>
      <c r="AJ151" s="511"/>
      <c r="AK151" s="511"/>
      <c r="AL151" s="511"/>
      <c r="AM151" s="195"/>
    </row>
    <row r="152" spans="1:39" s="88" customFormat="1" outlineLevel="1">
      <c r="A152" s="185" t="str">
        <f t="shared" si="18"/>
        <v>1</v>
      </c>
      <c r="L152" s="494" t="s">
        <v>198</v>
      </c>
      <c r="M152" s="497" t="s">
        <v>347</v>
      </c>
      <c r="N152" s="145" t="s">
        <v>328</v>
      </c>
      <c r="O152" s="511"/>
      <c r="P152" s="511"/>
      <c r="Q152" s="511"/>
      <c r="R152" s="511"/>
      <c r="S152" s="511"/>
      <c r="T152" s="511"/>
      <c r="U152" s="511"/>
      <c r="V152" s="511"/>
      <c r="W152" s="511"/>
      <c r="X152" s="511"/>
      <c r="Y152" s="511"/>
      <c r="Z152" s="511"/>
      <c r="AA152" s="511"/>
      <c r="AB152" s="511"/>
      <c r="AC152" s="511"/>
      <c r="AD152" s="511"/>
      <c r="AE152" s="511"/>
      <c r="AF152" s="511"/>
      <c r="AG152" s="511"/>
      <c r="AH152" s="511"/>
      <c r="AI152" s="511"/>
      <c r="AJ152" s="511"/>
      <c r="AK152" s="511"/>
      <c r="AL152" s="511"/>
      <c r="AM152" s="195"/>
    </row>
    <row r="153" spans="1:39" s="88" customFormat="1" outlineLevel="1">
      <c r="A153" s="185" t="str">
        <f t="shared" si="18"/>
        <v>1</v>
      </c>
      <c r="L153" s="494" t="s">
        <v>126</v>
      </c>
      <c r="M153" s="498" t="s">
        <v>1146</v>
      </c>
      <c r="N153" s="145" t="s">
        <v>328</v>
      </c>
      <c r="O153" s="511"/>
      <c r="P153" s="511"/>
      <c r="Q153" s="511"/>
      <c r="R153" s="511"/>
      <c r="S153" s="511"/>
      <c r="T153" s="511"/>
      <c r="U153" s="511"/>
      <c r="V153" s="511"/>
      <c r="W153" s="511"/>
      <c r="X153" s="511"/>
      <c r="Y153" s="511"/>
      <c r="Z153" s="511"/>
      <c r="AA153" s="511"/>
      <c r="AB153" s="511"/>
      <c r="AC153" s="511"/>
      <c r="AD153" s="511"/>
      <c r="AE153" s="511"/>
      <c r="AF153" s="511"/>
      <c r="AG153" s="511"/>
      <c r="AH153" s="511"/>
      <c r="AI153" s="511"/>
      <c r="AJ153" s="511"/>
      <c r="AK153" s="511"/>
      <c r="AL153" s="511"/>
      <c r="AM153" s="195"/>
    </row>
    <row r="154" spans="1:39" s="189" customFormat="1">
      <c r="A154" s="188" t="s">
        <v>1049</v>
      </c>
      <c r="M154" s="3"/>
      <c r="N154" s="3"/>
      <c r="O154" s="514"/>
      <c r="P154" s="514"/>
      <c r="Q154" s="514"/>
      <c r="R154" s="514"/>
      <c r="S154" s="514"/>
      <c r="T154" s="515"/>
      <c r="U154" s="514"/>
      <c r="V154" s="514"/>
      <c r="W154" s="514"/>
      <c r="X154" s="514"/>
      <c r="Y154" s="514"/>
      <c r="Z154" s="514"/>
      <c r="AA154" s="514"/>
      <c r="AB154" s="514"/>
      <c r="AC154" s="514"/>
      <c r="AD154" s="514"/>
      <c r="AE154" s="514"/>
      <c r="AF154" s="514"/>
      <c r="AG154" s="514"/>
      <c r="AH154" s="514"/>
      <c r="AI154" s="514"/>
      <c r="AJ154" s="514"/>
      <c r="AK154" s="514"/>
      <c r="AL154" s="514"/>
    </row>
    <row r="155" spans="1:39" s="88" customFormat="1" ht="15" customHeight="1">
      <c r="A155" s="184" t="s">
        <v>18</v>
      </c>
      <c r="L155" s="160" t="str">
        <f>INDEX('Общие сведения'!$J$113:$J$139,MATCH($A155,'Общие сведения'!$D$113:$D$139,0))</f>
        <v>Тариф 1 (Водоотведение) - тариф на водоотведение</v>
      </c>
      <c r="M155" s="155"/>
      <c r="N155" s="155"/>
      <c r="O155" s="516"/>
      <c r="P155" s="516"/>
      <c r="Q155" s="516"/>
      <c r="R155" s="516"/>
      <c r="S155" s="516"/>
      <c r="T155" s="516"/>
      <c r="U155" s="516"/>
      <c r="V155" s="516"/>
      <c r="W155" s="516"/>
      <c r="X155" s="516"/>
      <c r="Y155" s="516"/>
      <c r="Z155" s="516"/>
      <c r="AA155" s="516"/>
      <c r="AB155" s="516"/>
      <c r="AC155" s="516"/>
      <c r="AD155" s="516"/>
      <c r="AE155" s="516"/>
      <c r="AF155" s="516"/>
      <c r="AG155" s="516"/>
      <c r="AH155" s="516"/>
      <c r="AI155" s="516"/>
      <c r="AJ155" s="516"/>
      <c r="AK155" s="516"/>
      <c r="AL155" s="516"/>
      <c r="AM155" s="155"/>
    </row>
    <row r="156" spans="1:39" s="88" customFormat="1" outlineLevel="1">
      <c r="A156" s="185" t="str">
        <f t="shared" ref="A156:A180" si="23">A155</f>
        <v>1</v>
      </c>
      <c r="L156" s="494" t="s">
        <v>18</v>
      </c>
      <c r="M156" s="500" t="s">
        <v>354</v>
      </c>
      <c r="N156" s="187"/>
      <c r="O156" s="609" t="str">
        <f>INDEX('Общие сведения'!$K$113:$K$139,MATCH($A156,'Общие сведения'!$D$113:$D$139,0))</f>
        <v>без дифференциации</v>
      </c>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10"/>
      <c r="AL156" s="611"/>
      <c r="AM156" s="195"/>
    </row>
    <row r="157" spans="1:39" s="88" customFormat="1" outlineLevel="1">
      <c r="A157" s="185" t="str">
        <f t="shared" si="23"/>
        <v>1</v>
      </c>
      <c r="L157" s="494" t="s">
        <v>102</v>
      </c>
      <c r="M157" s="499" t="s">
        <v>324</v>
      </c>
      <c r="N157" s="147" t="s">
        <v>325</v>
      </c>
      <c r="O157" s="511"/>
      <c r="P157" s="511"/>
      <c r="Q157" s="511"/>
      <c r="R157" s="511"/>
      <c r="S157" s="511"/>
      <c r="T157" s="511"/>
      <c r="U157" s="511"/>
      <c r="V157" s="511"/>
      <c r="W157" s="511"/>
      <c r="X157" s="511"/>
      <c r="Y157" s="511"/>
      <c r="Z157" s="511"/>
      <c r="AA157" s="511"/>
      <c r="AB157" s="511"/>
      <c r="AC157" s="511"/>
      <c r="AD157" s="511"/>
      <c r="AE157" s="511"/>
      <c r="AF157" s="511"/>
      <c r="AG157" s="511"/>
      <c r="AH157" s="511"/>
      <c r="AI157" s="511"/>
      <c r="AJ157" s="511"/>
      <c r="AK157" s="511"/>
      <c r="AL157" s="511"/>
      <c r="AM157" s="195"/>
    </row>
    <row r="158" spans="1:39" s="88" customFormat="1" outlineLevel="1">
      <c r="A158" s="185" t="str">
        <f t="shared" si="23"/>
        <v>1</v>
      </c>
      <c r="L158" s="494" t="s">
        <v>103</v>
      </c>
      <c r="M158" s="499" t="s">
        <v>326</v>
      </c>
      <c r="N158" s="147" t="s">
        <v>325</v>
      </c>
      <c r="O158" s="511"/>
      <c r="P158" s="511"/>
      <c r="Q158" s="511"/>
      <c r="R158" s="511"/>
      <c r="S158" s="511"/>
      <c r="T158" s="511"/>
      <c r="U158" s="511"/>
      <c r="V158" s="511"/>
      <c r="W158" s="511"/>
      <c r="X158" s="511"/>
      <c r="Y158" s="511"/>
      <c r="Z158" s="511"/>
      <c r="AA158" s="511"/>
      <c r="AB158" s="511"/>
      <c r="AC158" s="511"/>
      <c r="AD158" s="511"/>
      <c r="AE158" s="511"/>
      <c r="AF158" s="511"/>
      <c r="AG158" s="511"/>
      <c r="AH158" s="511"/>
      <c r="AI158" s="511"/>
      <c r="AJ158" s="511"/>
      <c r="AK158" s="511"/>
      <c r="AL158" s="511"/>
      <c r="AM158" s="195"/>
    </row>
    <row r="159" spans="1:39" s="88" customFormat="1" outlineLevel="1">
      <c r="A159" s="185" t="str">
        <f t="shared" si="23"/>
        <v>1</v>
      </c>
      <c r="L159" s="494" t="s">
        <v>104</v>
      </c>
      <c r="M159" s="500" t="s">
        <v>355</v>
      </c>
      <c r="N159" s="145" t="s">
        <v>328</v>
      </c>
      <c r="O159" s="518">
        <f>O160+O161+O174</f>
        <v>0</v>
      </c>
      <c r="P159" s="518">
        <f t="shared" ref="P159:AL159" si="24">P160+P161+P174</f>
        <v>0</v>
      </c>
      <c r="Q159" s="518">
        <f t="shared" si="24"/>
        <v>0</v>
      </c>
      <c r="R159" s="518">
        <f t="shared" si="24"/>
        <v>0</v>
      </c>
      <c r="S159" s="518">
        <f t="shared" si="24"/>
        <v>0</v>
      </c>
      <c r="T159" s="518">
        <f t="shared" si="24"/>
        <v>0</v>
      </c>
      <c r="U159" s="518">
        <f t="shared" si="24"/>
        <v>0</v>
      </c>
      <c r="V159" s="518">
        <f t="shared" si="24"/>
        <v>0</v>
      </c>
      <c r="W159" s="518">
        <f t="shared" si="24"/>
        <v>0</v>
      </c>
      <c r="X159" s="518">
        <f t="shared" si="24"/>
        <v>0</v>
      </c>
      <c r="Y159" s="518">
        <f t="shared" si="24"/>
        <v>0</v>
      </c>
      <c r="Z159" s="518">
        <f t="shared" si="24"/>
        <v>0</v>
      </c>
      <c r="AA159" s="518">
        <f t="shared" si="24"/>
        <v>0</v>
      </c>
      <c r="AB159" s="518">
        <f t="shared" si="24"/>
        <v>0</v>
      </c>
      <c r="AC159" s="518">
        <f t="shared" si="24"/>
        <v>0</v>
      </c>
      <c r="AD159" s="518">
        <f t="shared" si="24"/>
        <v>0</v>
      </c>
      <c r="AE159" s="518">
        <f t="shared" si="24"/>
        <v>0</v>
      </c>
      <c r="AF159" s="518">
        <f t="shared" si="24"/>
        <v>0</v>
      </c>
      <c r="AG159" s="518">
        <f t="shared" si="24"/>
        <v>0</v>
      </c>
      <c r="AH159" s="518">
        <f t="shared" si="24"/>
        <v>0</v>
      </c>
      <c r="AI159" s="518">
        <f t="shared" si="24"/>
        <v>0</v>
      </c>
      <c r="AJ159" s="518">
        <f t="shared" si="24"/>
        <v>0</v>
      </c>
      <c r="AK159" s="518">
        <f t="shared" si="24"/>
        <v>0</v>
      </c>
      <c r="AL159" s="518">
        <f t="shared" si="24"/>
        <v>0</v>
      </c>
      <c r="AM159" s="195"/>
    </row>
    <row r="160" spans="1:39" s="88" customFormat="1" outlineLevel="1">
      <c r="A160" s="185" t="str">
        <f t="shared" si="23"/>
        <v>1</v>
      </c>
      <c r="L160" s="494" t="s">
        <v>120</v>
      </c>
      <c r="M160" s="500" t="s">
        <v>356</v>
      </c>
      <c r="N160" s="145" t="s">
        <v>328</v>
      </c>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1"/>
      <c r="AL160" s="511"/>
      <c r="AM160" s="195"/>
    </row>
    <row r="161" spans="1:39" s="88" customFormat="1" outlineLevel="1">
      <c r="A161" s="185" t="str">
        <f t="shared" si="23"/>
        <v>1</v>
      </c>
      <c r="B161" s="88" t="s">
        <v>1160</v>
      </c>
      <c r="L161" s="494" t="s">
        <v>124</v>
      </c>
      <c r="M161" s="79" t="s">
        <v>357</v>
      </c>
      <c r="N161" s="145" t="s">
        <v>328</v>
      </c>
      <c r="O161" s="517">
        <f>O162+O165+O168+O171</f>
        <v>0</v>
      </c>
      <c r="P161" s="517">
        <f t="shared" ref="P161:AL161" si="25">P162+P165+P168+P171</f>
        <v>0</v>
      </c>
      <c r="Q161" s="517">
        <f t="shared" si="25"/>
        <v>0</v>
      </c>
      <c r="R161" s="517">
        <f t="shared" si="25"/>
        <v>0</v>
      </c>
      <c r="S161" s="517">
        <f t="shared" si="25"/>
        <v>0</v>
      </c>
      <c r="T161" s="517">
        <f t="shared" si="25"/>
        <v>0</v>
      </c>
      <c r="U161" s="517">
        <f t="shared" si="25"/>
        <v>0</v>
      </c>
      <c r="V161" s="517">
        <f t="shared" si="25"/>
        <v>0</v>
      </c>
      <c r="W161" s="517">
        <f t="shared" si="25"/>
        <v>0</v>
      </c>
      <c r="X161" s="517">
        <f t="shared" si="25"/>
        <v>0</v>
      </c>
      <c r="Y161" s="517">
        <f t="shared" si="25"/>
        <v>0</v>
      </c>
      <c r="Z161" s="517">
        <f t="shared" si="25"/>
        <v>0</v>
      </c>
      <c r="AA161" s="517">
        <f t="shared" si="25"/>
        <v>0</v>
      </c>
      <c r="AB161" s="517">
        <f t="shared" si="25"/>
        <v>0</v>
      </c>
      <c r="AC161" s="517">
        <f t="shared" si="25"/>
        <v>0</v>
      </c>
      <c r="AD161" s="517">
        <f t="shared" si="25"/>
        <v>0</v>
      </c>
      <c r="AE161" s="517">
        <f t="shared" si="25"/>
        <v>0</v>
      </c>
      <c r="AF161" s="517">
        <f t="shared" si="25"/>
        <v>0</v>
      </c>
      <c r="AG161" s="517">
        <f t="shared" si="25"/>
        <v>0</v>
      </c>
      <c r="AH161" s="517">
        <f t="shared" si="25"/>
        <v>0</v>
      </c>
      <c r="AI161" s="517">
        <f t="shared" si="25"/>
        <v>0</v>
      </c>
      <c r="AJ161" s="517">
        <f t="shared" si="25"/>
        <v>0</v>
      </c>
      <c r="AK161" s="517">
        <f t="shared" si="25"/>
        <v>0</v>
      </c>
      <c r="AL161" s="517">
        <f t="shared" si="25"/>
        <v>0</v>
      </c>
      <c r="AM161" s="195"/>
    </row>
    <row r="162" spans="1:39" s="88" customFormat="1" outlineLevel="1">
      <c r="A162" s="185" t="str">
        <f t="shared" si="23"/>
        <v>1</v>
      </c>
      <c r="L162" s="494" t="s">
        <v>195</v>
      </c>
      <c r="M162" s="179" t="s">
        <v>348</v>
      </c>
      <c r="N162" s="145" t="s">
        <v>328</v>
      </c>
      <c r="O162" s="517">
        <f t="shared" ref="O162:AL162" si="26">O163+O164</f>
        <v>0</v>
      </c>
      <c r="P162" s="517">
        <f t="shared" si="26"/>
        <v>0</v>
      </c>
      <c r="Q162" s="517">
        <f t="shared" si="26"/>
        <v>0</v>
      </c>
      <c r="R162" s="517">
        <f t="shared" si="26"/>
        <v>0</v>
      </c>
      <c r="S162" s="517">
        <f t="shared" si="26"/>
        <v>0</v>
      </c>
      <c r="T162" s="517">
        <f t="shared" si="26"/>
        <v>0</v>
      </c>
      <c r="U162" s="517">
        <f t="shared" si="26"/>
        <v>0</v>
      </c>
      <c r="V162" s="517">
        <f t="shared" si="26"/>
        <v>0</v>
      </c>
      <c r="W162" s="517">
        <f t="shared" si="26"/>
        <v>0</v>
      </c>
      <c r="X162" s="517">
        <f t="shared" si="26"/>
        <v>0</v>
      </c>
      <c r="Y162" s="517">
        <f t="shared" si="26"/>
        <v>0</v>
      </c>
      <c r="Z162" s="517">
        <f t="shared" si="26"/>
        <v>0</v>
      </c>
      <c r="AA162" s="517">
        <f t="shared" si="26"/>
        <v>0</v>
      </c>
      <c r="AB162" s="517">
        <f t="shared" si="26"/>
        <v>0</v>
      </c>
      <c r="AC162" s="517">
        <f t="shared" si="26"/>
        <v>0</v>
      </c>
      <c r="AD162" s="517">
        <f t="shared" si="26"/>
        <v>0</v>
      </c>
      <c r="AE162" s="517">
        <f t="shared" si="26"/>
        <v>0</v>
      </c>
      <c r="AF162" s="517">
        <f t="shared" si="26"/>
        <v>0</v>
      </c>
      <c r="AG162" s="517">
        <f t="shared" si="26"/>
        <v>0</v>
      </c>
      <c r="AH162" s="517">
        <f t="shared" si="26"/>
        <v>0</v>
      </c>
      <c r="AI162" s="517">
        <f t="shared" si="26"/>
        <v>0</v>
      </c>
      <c r="AJ162" s="517">
        <f t="shared" si="26"/>
        <v>0</v>
      </c>
      <c r="AK162" s="517">
        <f t="shared" si="26"/>
        <v>0</v>
      </c>
      <c r="AL162" s="517">
        <f t="shared" si="26"/>
        <v>0</v>
      </c>
      <c r="AM162" s="195"/>
    </row>
    <row r="163" spans="1:39" s="88" customFormat="1" outlineLevel="1">
      <c r="A163" s="185" t="str">
        <f t="shared" si="23"/>
        <v>1</v>
      </c>
      <c r="L163" s="494" t="s">
        <v>1304</v>
      </c>
      <c r="M163" s="501" t="s">
        <v>346</v>
      </c>
      <c r="N163" s="145" t="s">
        <v>328</v>
      </c>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195"/>
    </row>
    <row r="164" spans="1:39" s="88" customFormat="1" outlineLevel="1">
      <c r="A164" s="185" t="str">
        <f t="shared" si="23"/>
        <v>1</v>
      </c>
      <c r="L164" s="494" t="s">
        <v>1305</v>
      </c>
      <c r="M164" s="501" t="s">
        <v>347</v>
      </c>
      <c r="N164" s="145" t="s">
        <v>328</v>
      </c>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195"/>
    </row>
    <row r="165" spans="1:39" s="88" customFormat="1" outlineLevel="1">
      <c r="A165" s="185" t="str">
        <f t="shared" si="23"/>
        <v>1</v>
      </c>
      <c r="B165" s="88" t="s">
        <v>1161</v>
      </c>
      <c r="L165" s="494" t="s">
        <v>196</v>
      </c>
      <c r="M165" s="179" t="s">
        <v>349</v>
      </c>
      <c r="N165" s="145" t="s">
        <v>328</v>
      </c>
      <c r="O165" s="517">
        <f t="shared" ref="O165:AL165" si="27">O166+O167</f>
        <v>0</v>
      </c>
      <c r="P165" s="517">
        <f t="shared" si="27"/>
        <v>0</v>
      </c>
      <c r="Q165" s="517">
        <f t="shared" si="27"/>
        <v>0</v>
      </c>
      <c r="R165" s="517">
        <f t="shared" si="27"/>
        <v>0</v>
      </c>
      <c r="S165" s="517">
        <f t="shared" si="27"/>
        <v>0</v>
      </c>
      <c r="T165" s="517">
        <f t="shared" si="27"/>
        <v>0</v>
      </c>
      <c r="U165" s="517">
        <f t="shared" si="27"/>
        <v>0</v>
      </c>
      <c r="V165" s="517">
        <f t="shared" si="27"/>
        <v>0</v>
      </c>
      <c r="W165" s="517">
        <f t="shared" si="27"/>
        <v>0</v>
      </c>
      <c r="X165" s="517">
        <f t="shared" si="27"/>
        <v>0</v>
      </c>
      <c r="Y165" s="517">
        <f t="shared" si="27"/>
        <v>0</v>
      </c>
      <c r="Z165" s="517">
        <f t="shared" si="27"/>
        <v>0</v>
      </c>
      <c r="AA165" s="517">
        <f t="shared" si="27"/>
        <v>0</v>
      </c>
      <c r="AB165" s="517">
        <f t="shared" si="27"/>
        <v>0</v>
      </c>
      <c r="AC165" s="517">
        <f t="shared" si="27"/>
        <v>0</v>
      </c>
      <c r="AD165" s="517">
        <f t="shared" si="27"/>
        <v>0</v>
      </c>
      <c r="AE165" s="517">
        <f t="shared" si="27"/>
        <v>0</v>
      </c>
      <c r="AF165" s="517">
        <f t="shared" si="27"/>
        <v>0</v>
      </c>
      <c r="AG165" s="517">
        <f t="shared" si="27"/>
        <v>0</v>
      </c>
      <c r="AH165" s="517">
        <f t="shared" si="27"/>
        <v>0</v>
      </c>
      <c r="AI165" s="517">
        <f t="shared" si="27"/>
        <v>0</v>
      </c>
      <c r="AJ165" s="517">
        <f t="shared" si="27"/>
        <v>0</v>
      </c>
      <c r="AK165" s="517">
        <f t="shared" si="27"/>
        <v>0</v>
      </c>
      <c r="AL165" s="517">
        <f t="shared" si="27"/>
        <v>0</v>
      </c>
      <c r="AM165" s="195"/>
    </row>
    <row r="166" spans="1:39" s="88" customFormat="1" outlineLevel="1">
      <c r="A166" s="185" t="str">
        <f t="shared" si="23"/>
        <v>1</v>
      </c>
      <c r="L166" s="494" t="s">
        <v>1306</v>
      </c>
      <c r="M166" s="501" t="s">
        <v>346</v>
      </c>
      <c r="N166" s="145" t="s">
        <v>328</v>
      </c>
      <c r="O166" s="511"/>
      <c r="P166" s="511"/>
      <c r="Q166" s="511"/>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195"/>
    </row>
    <row r="167" spans="1:39" s="88" customFormat="1" outlineLevel="1">
      <c r="A167" s="185" t="str">
        <f t="shared" si="23"/>
        <v>1</v>
      </c>
      <c r="L167" s="494" t="s">
        <v>1307</v>
      </c>
      <c r="M167" s="501" t="s">
        <v>347</v>
      </c>
      <c r="N167" s="145" t="s">
        <v>328</v>
      </c>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195"/>
    </row>
    <row r="168" spans="1:39" s="88" customFormat="1" outlineLevel="1">
      <c r="A168" s="185" t="str">
        <f t="shared" si="23"/>
        <v>1</v>
      </c>
      <c r="L168" s="494" t="s">
        <v>400</v>
      </c>
      <c r="M168" s="179" t="s">
        <v>350</v>
      </c>
      <c r="N168" s="145" t="s">
        <v>328</v>
      </c>
      <c r="O168" s="517">
        <f t="shared" ref="O168:AL168" si="28">O169+O170</f>
        <v>0</v>
      </c>
      <c r="P168" s="517">
        <f t="shared" si="28"/>
        <v>0</v>
      </c>
      <c r="Q168" s="517">
        <f t="shared" si="28"/>
        <v>0</v>
      </c>
      <c r="R168" s="517">
        <f t="shared" si="28"/>
        <v>0</v>
      </c>
      <c r="S168" s="517">
        <f t="shared" si="28"/>
        <v>0</v>
      </c>
      <c r="T168" s="517">
        <f t="shared" si="28"/>
        <v>0</v>
      </c>
      <c r="U168" s="517">
        <f t="shared" si="28"/>
        <v>0</v>
      </c>
      <c r="V168" s="517">
        <f t="shared" si="28"/>
        <v>0</v>
      </c>
      <c r="W168" s="517">
        <f t="shared" si="28"/>
        <v>0</v>
      </c>
      <c r="X168" s="517">
        <f t="shared" si="28"/>
        <v>0</v>
      </c>
      <c r="Y168" s="517">
        <f t="shared" si="28"/>
        <v>0</v>
      </c>
      <c r="Z168" s="517">
        <f t="shared" si="28"/>
        <v>0</v>
      </c>
      <c r="AA168" s="517">
        <f t="shared" si="28"/>
        <v>0</v>
      </c>
      <c r="AB168" s="517">
        <f t="shared" si="28"/>
        <v>0</v>
      </c>
      <c r="AC168" s="517">
        <f t="shared" si="28"/>
        <v>0</v>
      </c>
      <c r="AD168" s="517">
        <f t="shared" si="28"/>
        <v>0</v>
      </c>
      <c r="AE168" s="517">
        <f t="shared" si="28"/>
        <v>0</v>
      </c>
      <c r="AF168" s="517">
        <f t="shared" si="28"/>
        <v>0</v>
      </c>
      <c r="AG168" s="517">
        <f t="shared" si="28"/>
        <v>0</v>
      </c>
      <c r="AH168" s="517">
        <f t="shared" si="28"/>
        <v>0</v>
      </c>
      <c r="AI168" s="517">
        <f t="shared" si="28"/>
        <v>0</v>
      </c>
      <c r="AJ168" s="517">
        <f t="shared" si="28"/>
        <v>0</v>
      </c>
      <c r="AK168" s="517">
        <f t="shared" si="28"/>
        <v>0</v>
      </c>
      <c r="AL168" s="517">
        <f t="shared" si="28"/>
        <v>0</v>
      </c>
      <c r="AM168" s="195"/>
    </row>
    <row r="169" spans="1:39" s="88" customFormat="1" outlineLevel="1">
      <c r="A169" s="185" t="str">
        <f t="shared" si="23"/>
        <v>1</v>
      </c>
      <c r="L169" s="494" t="s">
        <v>1308</v>
      </c>
      <c r="M169" s="501" t="s">
        <v>346</v>
      </c>
      <c r="N169" s="145" t="s">
        <v>328</v>
      </c>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195"/>
    </row>
    <row r="170" spans="1:39" s="88" customFormat="1" outlineLevel="1">
      <c r="A170" s="185" t="str">
        <f t="shared" si="23"/>
        <v>1</v>
      </c>
      <c r="L170" s="494" t="s">
        <v>1309</v>
      </c>
      <c r="M170" s="501" t="s">
        <v>347</v>
      </c>
      <c r="N170" s="145" t="s">
        <v>328</v>
      </c>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195"/>
    </row>
    <row r="171" spans="1:39" s="88" customFormat="1" outlineLevel="1">
      <c r="A171" s="185" t="str">
        <f t="shared" si="23"/>
        <v>1</v>
      </c>
      <c r="L171" s="494" t="s">
        <v>401</v>
      </c>
      <c r="M171" s="179" t="s">
        <v>358</v>
      </c>
      <c r="N171" s="145" t="s">
        <v>328</v>
      </c>
      <c r="O171" s="517">
        <f t="shared" ref="O171:AL171" si="29">O172+O173</f>
        <v>0</v>
      </c>
      <c r="P171" s="517">
        <f t="shared" si="29"/>
        <v>0</v>
      </c>
      <c r="Q171" s="517">
        <f t="shared" si="29"/>
        <v>0</v>
      </c>
      <c r="R171" s="517">
        <f t="shared" si="29"/>
        <v>0</v>
      </c>
      <c r="S171" s="517">
        <f t="shared" si="29"/>
        <v>0</v>
      </c>
      <c r="T171" s="517">
        <f t="shared" si="29"/>
        <v>0</v>
      </c>
      <c r="U171" s="517">
        <f t="shared" si="29"/>
        <v>0</v>
      </c>
      <c r="V171" s="517">
        <f t="shared" si="29"/>
        <v>0</v>
      </c>
      <c r="W171" s="517">
        <f t="shared" si="29"/>
        <v>0</v>
      </c>
      <c r="X171" s="517">
        <f t="shared" si="29"/>
        <v>0</v>
      </c>
      <c r="Y171" s="517">
        <f t="shared" si="29"/>
        <v>0</v>
      </c>
      <c r="Z171" s="517">
        <f t="shared" si="29"/>
        <v>0</v>
      </c>
      <c r="AA171" s="517">
        <f t="shared" si="29"/>
        <v>0</v>
      </c>
      <c r="AB171" s="517">
        <f t="shared" si="29"/>
        <v>0</v>
      </c>
      <c r="AC171" s="517">
        <f t="shared" si="29"/>
        <v>0</v>
      </c>
      <c r="AD171" s="517">
        <f t="shared" si="29"/>
        <v>0</v>
      </c>
      <c r="AE171" s="517">
        <f t="shared" si="29"/>
        <v>0</v>
      </c>
      <c r="AF171" s="517">
        <f t="shared" si="29"/>
        <v>0</v>
      </c>
      <c r="AG171" s="517">
        <f t="shared" si="29"/>
        <v>0</v>
      </c>
      <c r="AH171" s="517">
        <f t="shared" si="29"/>
        <v>0</v>
      </c>
      <c r="AI171" s="517">
        <f t="shared" si="29"/>
        <v>0</v>
      </c>
      <c r="AJ171" s="517">
        <f t="shared" si="29"/>
        <v>0</v>
      </c>
      <c r="AK171" s="517">
        <f t="shared" si="29"/>
        <v>0</v>
      </c>
      <c r="AL171" s="517">
        <f t="shared" si="29"/>
        <v>0</v>
      </c>
      <c r="AM171" s="195"/>
    </row>
    <row r="172" spans="1:39" s="88" customFormat="1" outlineLevel="1">
      <c r="A172" s="185" t="str">
        <f t="shared" si="23"/>
        <v>1</v>
      </c>
      <c r="L172" s="494" t="s">
        <v>1310</v>
      </c>
      <c r="M172" s="491" t="s">
        <v>346</v>
      </c>
      <c r="N172" s="145" t="s">
        <v>328</v>
      </c>
      <c r="O172" s="511"/>
      <c r="P172" s="511"/>
      <c r="Q172" s="511"/>
      <c r="R172" s="511"/>
      <c r="S172" s="511"/>
      <c r="T172" s="511"/>
      <c r="U172" s="511"/>
      <c r="V172" s="511"/>
      <c r="W172" s="511"/>
      <c r="X172" s="511"/>
      <c r="Y172" s="511"/>
      <c r="Z172" s="511"/>
      <c r="AA172" s="511"/>
      <c r="AB172" s="511"/>
      <c r="AC172" s="511"/>
      <c r="AD172" s="511"/>
      <c r="AE172" s="511"/>
      <c r="AF172" s="511"/>
      <c r="AG172" s="511"/>
      <c r="AH172" s="511"/>
      <c r="AI172" s="511"/>
      <c r="AJ172" s="511"/>
      <c r="AK172" s="511"/>
      <c r="AL172" s="511"/>
      <c r="AM172" s="195"/>
    </row>
    <row r="173" spans="1:39" s="88" customFormat="1" outlineLevel="1">
      <c r="A173" s="185" t="str">
        <f t="shared" si="23"/>
        <v>1</v>
      </c>
      <c r="L173" s="494" t="s">
        <v>1311</v>
      </c>
      <c r="M173" s="491" t="s">
        <v>347</v>
      </c>
      <c r="N173" s="145" t="s">
        <v>328</v>
      </c>
      <c r="O173" s="511"/>
      <c r="P173" s="511"/>
      <c r="Q173" s="511"/>
      <c r="R173" s="511"/>
      <c r="S173" s="511"/>
      <c r="T173" s="511"/>
      <c r="U173" s="511"/>
      <c r="V173" s="511"/>
      <c r="W173" s="511"/>
      <c r="X173" s="511"/>
      <c r="Y173" s="511"/>
      <c r="Z173" s="511"/>
      <c r="AA173" s="511"/>
      <c r="AB173" s="511"/>
      <c r="AC173" s="511"/>
      <c r="AD173" s="511"/>
      <c r="AE173" s="511"/>
      <c r="AF173" s="511"/>
      <c r="AG173" s="511"/>
      <c r="AH173" s="511"/>
      <c r="AI173" s="511"/>
      <c r="AJ173" s="511"/>
      <c r="AK173" s="511"/>
      <c r="AL173" s="511"/>
      <c r="AM173" s="195"/>
    </row>
    <row r="174" spans="1:39" s="88" customFormat="1" ht="22.5" outlineLevel="1">
      <c r="A174" s="185" t="str">
        <f>A172</f>
        <v>1</v>
      </c>
      <c r="L174" s="494" t="s">
        <v>402</v>
      </c>
      <c r="M174" s="502" t="s">
        <v>1163</v>
      </c>
      <c r="N174" s="449" t="s">
        <v>328</v>
      </c>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1"/>
      <c r="AK174" s="511"/>
      <c r="AL174" s="511"/>
      <c r="AM174" s="195"/>
    </row>
    <row r="175" spans="1:39" s="88" customFormat="1" outlineLevel="1">
      <c r="A175" s="185" t="str">
        <f>A173</f>
        <v>1</v>
      </c>
      <c r="L175" s="494" t="s">
        <v>125</v>
      </c>
      <c r="M175" s="500" t="s">
        <v>359</v>
      </c>
      <c r="N175" s="145" t="s">
        <v>328</v>
      </c>
      <c r="O175" s="511"/>
      <c r="P175" s="511"/>
      <c r="Q175" s="511"/>
      <c r="R175" s="511"/>
      <c r="S175" s="511"/>
      <c r="T175" s="511"/>
      <c r="U175" s="511"/>
      <c r="V175" s="511"/>
      <c r="W175" s="511"/>
      <c r="X175" s="511"/>
      <c r="Y175" s="511"/>
      <c r="Z175" s="511"/>
      <c r="AA175" s="511"/>
      <c r="AB175" s="511"/>
      <c r="AC175" s="511"/>
      <c r="AD175" s="511"/>
      <c r="AE175" s="511"/>
      <c r="AF175" s="511"/>
      <c r="AG175" s="511"/>
      <c r="AH175" s="511"/>
      <c r="AI175" s="511"/>
      <c r="AJ175" s="511"/>
      <c r="AK175" s="511"/>
      <c r="AL175" s="511"/>
      <c r="AM175" s="195"/>
    </row>
    <row r="176" spans="1:39" s="88" customFormat="1" outlineLevel="1">
      <c r="A176" s="185" t="str">
        <f t="shared" si="23"/>
        <v>1</v>
      </c>
      <c r="L176" s="494" t="s">
        <v>126</v>
      </c>
      <c r="M176" s="500" t="s">
        <v>360</v>
      </c>
      <c r="N176" s="145" t="s">
        <v>328</v>
      </c>
      <c r="O176" s="511"/>
      <c r="P176" s="511"/>
      <c r="Q176" s="511"/>
      <c r="R176" s="511"/>
      <c r="S176" s="511"/>
      <c r="T176" s="511"/>
      <c r="U176" s="511"/>
      <c r="V176" s="511"/>
      <c r="W176" s="511"/>
      <c r="X176" s="511"/>
      <c r="Y176" s="511"/>
      <c r="Z176" s="511"/>
      <c r="AA176" s="511"/>
      <c r="AB176" s="511"/>
      <c r="AC176" s="511"/>
      <c r="AD176" s="511"/>
      <c r="AE176" s="511"/>
      <c r="AF176" s="511"/>
      <c r="AG176" s="511"/>
      <c r="AH176" s="511"/>
      <c r="AI176" s="511"/>
      <c r="AJ176" s="511"/>
      <c r="AK176" s="511"/>
      <c r="AL176" s="511"/>
      <c r="AM176" s="195"/>
    </row>
    <row r="177" spans="1:39" s="88" customFormat="1" outlineLevel="1">
      <c r="A177" s="185" t="str">
        <f t="shared" si="23"/>
        <v>1</v>
      </c>
      <c r="L177" s="494" t="s">
        <v>127</v>
      </c>
      <c r="M177" s="500" t="s">
        <v>1121</v>
      </c>
      <c r="N177" s="145" t="s">
        <v>328</v>
      </c>
      <c r="O177" s="511"/>
      <c r="P177" s="511"/>
      <c r="Q177" s="511"/>
      <c r="R177" s="511"/>
      <c r="S177" s="511"/>
      <c r="T177" s="511"/>
      <c r="U177" s="511"/>
      <c r="V177" s="511"/>
      <c r="W177" s="511"/>
      <c r="X177" s="511"/>
      <c r="Y177" s="511"/>
      <c r="Z177" s="511"/>
      <c r="AA177" s="511"/>
      <c r="AB177" s="511"/>
      <c r="AC177" s="511"/>
      <c r="AD177" s="511"/>
      <c r="AE177" s="511"/>
      <c r="AF177" s="511"/>
      <c r="AG177" s="511"/>
      <c r="AH177" s="511"/>
      <c r="AI177" s="511"/>
      <c r="AJ177" s="511"/>
      <c r="AK177" s="511"/>
      <c r="AL177" s="511"/>
      <c r="AM177" s="195"/>
    </row>
    <row r="178" spans="1:39" s="88" customFormat="1" outlineLevel="1">
      <c r="A178" s="185" t="str">
        <f t="shared" si="23"/>
        <v>1</v>
      </c>
      <c r="L178" s="494" t="s">
        <v>128</v>
      </c>
      <c r="M178" s="79" t="s">
        <v>361</v>
      </c>
      <c r="N178" s="145" t="s">
        <v>328</v>
      </c>
      <c r="O178" s="517">
        <f t="shared" ref="O178:AL178" si="30">O179+O180</f>
        <v>0</v>
      </c>
      <c r="P178" s="517">
        <f t="shared" si="30"/>
        <v>0</v>
      </c>
      <c r="Q178" s="517">
        <f t="shared" si="30"/>
        <v>0</v>
      </c>
      <c r="R178" s="517">
        <f t="shared" si="30"/>
        <v>0</v>
      </c>
      <c r="S178" s="517">
        <f t="shared" si="30"/>
        <v>0</v>
      </c>
      <c r="T178" s="517">
        <f t="shared" si="30"/>
        <v>0</v>
      </c>
      <c r="U178" s="517">
        <f t="shared" si="30"/>
        <v>0</v>
      </c>
      <c r="V178" s="517">
        <f t="shared" si="30"/>
        <v>0</v>
      </c>
      <c r="W178" s="517">
        <f t="shared" si="30"/>
        <v>0</v>
      </c>
      <c r="X178" s="517">
        <f t="shared" si="30"/>
        <v>0</v>
      </c>
      <c r="Y178" s="517">
        <f t="shared" si="30"/>
        <v>0</v>
      </c>
      <c r="Z178" s="517">
        <f t="shared" si="30"/>
        <v>0</v>
      </c>
      <c r="AA178" s="517">
        <f t="shared" si="30"/>
        <v>0</v>
      </c>
      <c r="AB178" s="517">
        <f t="shared" si="30"/>
        <v>0</v>
      </c>
      <c r="AC178" s="517">
        <f t="shared" si="30"/>
        <v>0</v>
      </c>
      <c r="AD178" s="517">
        <f t="shared" si="30"/>
        <v>0</v>
      </c>
      <c r="AE178" s="517">
        <f t="shared" si="30"/>
        <v>0</v>
      </c>
      <c r="AF178" s="517">
        <f t="shared" si="30"/>
        <v>0</v>
      </c>
      <c r="AG178" s="517">
        <f t="shared" si="30"/>
        <v>0</v>
      </c>
      <c r="AH178" s="517">
        <f t="shared" si="30"/>
        <v>0</v>
      </c>
      <c r="AI178" s="517">
        <f t="shared" si="30"/>
        <v>0</v>
      </c>
      <c r="AJ178" s="517">
        <f t="shared" si="30"/>
        <v>0</v>
      </c>
      <c r="AK178" s="517">
        <f t="shared" si="30"/>
        <v>0</v>
      </c>
      <c r="AL178" s="517">
        <f t="shared" si="30"/>
        <v>0</v>
      </c>
      <c r="AM178" s="195"/>
    </row>
    <row r="179" spans="1:39" s="88" customFormat="1" outlineLevel="1">
      <c r="A179" s="185" t="str">
        <f t="shared" si="23"/>
        <v>1</v>
      </c>
      <c r="L179" s="494" t="s">
        <v>1232</v>
      </c>
      <c r="M179" s="179" t="s">
        <v>362</v>
      </c>
      <c r="N179" s="145" t="s">
        <v>328</v>
      </c>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195"/>
    </row>
    <row r="180" spans="1:39" s="88" customFormat="1" outlineLevel="1">
      <c r="A180" s="185" t="str">
        <f t="shared" si="23"/>
        <v>1</v>
      </c>
      <c r="L180" s="494" t="s">
        <v>1290</v>
      </c>
      <c r="M180" s="179" t="s">
        <v>363</v>
      </c>
      <c r="N180" s="145" t="s">
        <v>328</v>
      </c>
      <c r="O180" s="511"/>
      <c r="P180" s="511"/>
      <c r="Q180" s="511"/>
      <c r="R180" s="511"/>
      <c r="S180" s="511"/>
      <c r="T180" s="511"/>
      <c r="U180" s="511"/>
      <c r="V180" s="511"/>
      <c r="W180" s="511"/>
      <c r="X180" s="511"/>
      <c r="Y180" s="511"/>
      <c r="Z180" s="511"/>
      <c r="AA180" s="511"/>
      <c r="AB180" s="511"/>
      <c r="AC180" s="511"/>
      <c r="AD180" s="511"/>
      <c r="AE180" s="511"/>
      <c r="AF180" s="511"/>
      <c r="AG180" s="511"/>
      <c r="AH180" s="511"/>
      <c r="AI180" s="511"/>
      <c r="AJ180" s="511"/>
      <c r="AK180" s="511"/>
      <c r="AL180" s="511"/>
      <c r="AM180" s="195"/>
    </row>
    <row r="181" spans="1:39" s="88" customFormat="1" outlineLevel="1">
      <c r="A181" s="185" t="str">
        <f>A179</f>
        <v>1</v>
      </c>
      <c r="L181" s="494" t="s">
        <v>129</v>
      </c>
      <c r="M181" s="503" t="s">
        <v>1146</v>
      </c>
      <c r="N181" s="449" t="s">
        <v>328</v>
      </c>
      <c r="O181" s="511"/>
      <c r="P181" s="511"/>
      <c r="Q181" s="511"/>
      <c r="R181" s="511"/>
      <c r="S181" s="511"/>
      <c r="T181" s="511"/>
      <c r="U181" s="511"/>
      <c r="V181" s="511"/>
      <c r="W181" s="511"/>
      <c r="X181" s="511"/>
      <c r="Y181" s="511"/>
      <c r="Z181" s="511"/>
      <c r="AA181" s="511"/>
      <c r="AB181" s="511"/>
      <c r="AC181" s="511"/>
      <c r="AD181" s="511"/>
      <c r="AE181" s="511"/>
      <c r="AF181" s="511"/>
      <c r="AG181" s="511"/>
      <c r="AH181" s="511"/>
      <c r="AI181" s="511"/>
      <c r="AJ181" s="511"/>
      <c r="AK181" s="511"/>
      <c r="AL181" s="511"/>
      <c r="AM181" s="195"/>
    </row>
    <row r="182" spans="1:39" s="88" customFormat="1" outlineLevel="1">
      <c r="A182" s="185" t="str">
        <f>A180</f>
        <v>1</v>
      </c>
      <c r="L182" s="494" t="s">
        <v>130</v>
      </c>
      <c r="M182" s="500" t="s">
        <v>364</v>
      </c>
      <c r="N182" s="145" t="s">
        <v>328</v>
      </c>
      <c r="O182" s="511"/>
      <c r="P182" s="511"/>
      <c r="Q182" s="511"/>
      <c r="R182" s="511"/>
      <c r="S182" s="511"/>
      <c r="T182" s="511"/>
      <c r="U182" s="511"/>
      <c r="V182" s="511"/>
      <c r="W182" s="511"/>
      <c r="X182" s="511"/>
      <c r="Y182" s="511"/>
      <c r="Z182" s="511"/>
      <c r="AA182" s="511"/>
      <c r="AB182" s="511"/>
      <c r="AC182" s="511"/>
      <c r="AD182" s="511"/>
      <c r="AE182" s="511"/>
      <c r="AF182" s="511"/>
      <c r="AG182" s="511"/>
      <c r="AH182" s="511"/>
      <c r="AI182" s="511"/>
      <c r="AJ182" s="511"/>
      <c r="AK182" s="511"/>
      <c r="AL182" s="511"/>
      <c r="AM182" s="195"/>
    </row>
    <row r="183" spans="1:39" s="189" customFormat="1">
      <c r="A183" s="188" t="s">
        <v>1050</v>
      </c>
      <c r="M183" s="3"/>
      <c r="N183" s="3"/>
      <c r="O183" s="514"/>
      <c r="P183" s="514"/>
      <c r="Q183" s="514"/>
      <c r="R183" s="514"/>
      <c r="S183" s="514"/>
      <c r="T183" s="515"/>
      <c r="U183" s="514"/>
      <c r="V183" s="514"/>
      <c r="W183" s="514"/>
      <c r="X183" s="514"/>
      <c r="Y183" s="514"/>
      <c r="Z183" s="514"/>
      <c r="AA183" s="514"/>
      <c r="AB183" s="514"/>
      <c r="AC183" s="514"/>
      <c r="AD183" s="514"/>
      <c r="AE183" s="514"/>
      <c r="AF183" s="514"/>
      <c r="AG183" s="514"/>
      <c r="AH183" s="514"/>
      <c r="AI183" s="514"/>
      <c r="AJ183" s="514"/>
      <c r="AK183" s="514"/>
      <c r="AL183" s="514"/>
    </row>
    <row r="184" spans="1:39" s="88" customFormat="1" ht="15" customHeight="1">
      <c r="A184" s="184" t="s">
        <v>18</v>
      </c>
      <c r="L184" s="160" t="str">
        <f>INDEX('Общие сведения'!$J$113:$J$139,MATCH($A184,'Общие сведения'!$D$113:$D$139,0))</f>
        <v>Тариф 1 (Водоотведение) - тариф на водоотведение</v>
      </c>
      <c r="M184" s="155"/>
      <c r="N184" s="155"/>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155"/>
    </row>
    <row r="185" spans="1:39" s="88" customFormat="1" outlineLevel="1">
      <c r="A185" s="185" t="str">
        <f t="shared" ref="A185:A196" si="31">A184</f>
        <v>1</v>
      </c>
      <c r="L185" s="494" t="s">
        <v>18</v>
      </c>
      <c r="M185" s="505" t="s">
        <v>354</v>
      </c>
      <c r="N185" s="187"/>
      <c r="O185" s="609" t="str">
        <f>INDEX('Общие сведения'!$K$113:$K$139,MATCH($A185,'Общие сведения'!$D$113:$D$139,0))</f>
        <v>без дифференциации</v>
      </c>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10"/>
      <c r="AL185" s="611"/>
      <c r="AM185" s="195"/>
    </row>
    <row r="186" spans="1:39" s="88" customFormat="1" outlineLevel="1">
      <c r="A186" s="185" t="str">
        <f t="shared" si="31"/>
        <v>1</v>
      </c>
      <c r="L186" s="494" t="s">
        <v>102</v>
      </c>
      <c r="M186" s="504" t="s">
        <v>324</v>
      </c>
      <c r="N186" s="147" t="s">
        <v>325</v>
      </c>
      <c r="O186" s="511"/>
      <c r="P186" s="511"/>
      <c r="Q186" s="511"/>
      <c r="R186" s="511"/>
      <c r="S186" s="511"/>
      <c r="T186" s="511"/>
      <c r="U186" s="511"/>
      <c r="V186" s="511"/>
      <c r="W186" s="511"/>
      <c r="X186" s="511"/>
      <c r="Y186" s="511"/>
      <c r="Z186" s="511"/>
      <c r="AA186" s="511"/>
      <c r="AB186" s="511"/>
      <c r="AC186" s="511"/>
      <c r="AD186" s="511"/>
      <c r="AE186" s="511"/>
      <c r="AF186" s="511"/>
      <c r="AG186" s="511"/>
      <c r="AH186" s="511"/>
      <c r="AI186" s="511"/>
      <c r="AJ186" s="511"/>
      <c r="AK186" s="511"/>
      <c r="AL186" s="511"/>
      <c r="AM186" s="195"/>
    </row>
    <row r="187" spans="1:39" s="88" customFormat="1" outlineLevel="1">
      <c r="A187" s="185" t="str">
        <f t="shared" si="31"/>
        <v>1</v>
      </c>
      <c r="L187" s="494" t="s">
        <v>103</v>
      </c>
      <c r="M187" s="504" t="s">
        <v>326</v>
      </c>
      <c r="N187" s="147" t="s">
        <v>325</v>
      </c>
      <c r="O187" s="511"/>
      <c r="P187" s="511"/>
      <c r="Q187" s="511"/>
      <c r="R187" s="511"/>
      <c r="S187" s="511"/>
      <c r="T187" s="511"/>
      <c r="U187" s="511"/>
      <c r="V187" s="511"/>
      <c r="W187" s="511"/>
      <c r="X187" s="511"/>
      <c r="Y187" s="511"/>
      <c r="Z187" s="511"/>
      <c r="AA187" s="511"/>
      <c r="AB187" s="511"/>
      <c r="AC187" s="511"/>
      <c r="AD187" s="511"/>
      <c r="AE187" s="511"/>
      <c r="AF187" s="511"/>
      <c r="AG187" s="511"/>
      <c r="AH187" s="511"/>
      <c r="AI187" s="511"/>
      <c r="AJ187" s="511"/>
      <c r="AK187" s="511"/>
      <c r="AL187" s="511"/>
      <c r="AM187" s="195"/>
    </row>
    <row r="188" spans="1:39" s="88" customFormat="1" outlineLevel="1">
      <c r="A188" s="185" t="str">
        <f t="shared" si="31"/>
        <v>1</v>
      </c>
      <c r="L188" s="494" t="s">
        <v>104</v>
      </c>
      <c r="M188" s="506" t="s">
        <v>365</v>
      </c>
      <c r="N188" s="145" t="s">
        <v>328</v>
      </c>
      <c r="O188" s="517">
        <f t="shared" ref="O188:AL188" si="32">O189+O191+O190</f>
        <v>0</v>
      </c>
      <c r="P188" s="517">
        <f t="shared" si="32"/>
        <v>0</v>
      </c>
      <c r="Q188" s="517">
        <f t="shared" si="32"/>
        <v>0</v>
      </c>
      <c r="R188" s="517">
        <f t="shared" si="32"/>
        <v>0</v>
      </c>
      <c r="S188" s="517">
        <f t="shared" si="32"/>
        <v>0</v>
      </c>
      <c r="T188" s="517">
        <f t="shared" si="32"/>
        <v>0</v>
      </c>
      <c r="U188" s="517">
        <f t="shared" si="32"/>
        <v>0</v>
      </c>
      <c r="V188" s="517">
        <f t="shared" si="32"/>
        <v>0</v>
      </c>
      <c r="W188" s="517">
        <f t="shared" si="32"/>
        <v>0</v>
      </c>
      <c r="X188" s="517">
        <f t="shared" si="32"/>
        <v>0</v>
      </c>
      <c r="Y188" s="517">
        <f t="shared" si="32"/>
        <v>0</v>
      </c>
      <c r="Z188" s="517">
        <f t="shared" si="32"/>
        <v>0</v>
      </c>
      <c r="AA188" s="517">
        <f t="shared" si="32"/>
        <v>0</v>
      </c>
      <c r="AB188" s="517">
        <f t="shared" si="32"/>
        <v>0</v>
      </c>
      <c r="AC188" s="517">
        <f t="shared" si="32"/>
        <v>0</v>
      </c>
      <c r="AD188" s="517">
        <f t="shared" si="32"/>
        <v>0</v>
      </c>
      <c r="AE188" s="517">
        <f t="shared" si="32"/>
        <v>0</v>
      </c>
      <c r="AF188" s="517">
        <f t="shared" si="32"/>
        <v>0</v>
      </c>
      <c r="AG188" s="517">
        <f t="shared" si="32"/>
        <v>0</v>
      </c>
      <c r="AH188" s="517">
        <f t="shared" si="32"/>
        <v>0</v>
      </c>
      <c r="AI188" s="517">
        <f t="shared" si="32"/>
        <v>0</v>
      </c>
      <c r="AJ188" s="517">
        <f t="shared" si="32"/>
        <v>0</v>
      </c>
      <c r="AK188" s="517">
        <f t="shared" si="32"/>
        <v>0</v>
      </c>
      <c r="AL188" s="517">
        <f t="shared" si="32"/>
        <v>0</v>
      </c>
      <c r="AM188" s="195"/>
    </row>
    <row r="189" spans="1:39" s="88" customFormat="1" outlineLevel="1">
      <c r="A189" s="185" t="str">
        <f t="shared" si="31"/>
        <v>1</v>
      </c>
      <c r="L189" s="494" t="s">
        <v>148</v>
      </c>
      <c r="M189" s="507" t="s">
        <v>1164</v>
      </c>
      <c r="N189" s="145" t="s">
        <v>328</v>
      </c>
      <c r="O189" s="364"/>
      <c r="P189" s="364"/>
      <c r="Q189" s="364"/>
      <c r="R189" s="364"/>
      <c r="S189" s="364"/>
      <c r="T189" s="364"/>
      <c r="U189" s="364"/>
      <c r="V189" s="364"/>
      <c r="W189" s="364"/>
      <c r="X189" s="364"/>
      <c r="Y189" s="364"/>
      <c r="Z189" s="364"/>
      <c r="AA189" s="364"/>
      <c r="AB189" s="364"/>
      <c r="AC189" s="364"/>
      <c r="AD189" s="364"/>
      <c r="AE189" s="364"/>
      <c r="AF189" s="364"/>
      <c r="AG189" s="364"/>
      <c r="AH189" s="364"/>
      <c r="AI189" s="364"/>
      <c r="AJ189" s="364"/>
      <c r="AK189" s="364"/>
      <c r="AL189" s="364"/>
      <c r="AM189" s="195"/>
    </row>
    <row r="190" spans="1:39" s="88" customFormat="1" outlineLevel="1">
      <c r="A190" s="185" t="str">
        <f>A188</f>
        <v>1</v>
      </c>
      <c r="L190" s="494" t="s">
        <v>391</v>
      </c>
      <c r="M190" s="507" t="s">
        <v>1165</v>
      </c>
      <c r="N190" s="449" t="s">
        <v>328</v>
      </c>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195"/>
    </row>
    <row r="191" spans="1:39" s="88" customFormat="1" ht="22.5" outlineLevel="1">
      <c r="A191" s="185" t="str">
        <f>A189</f>
        <v>1</v>
      </c>
      <c r="L191" s="494" t="s">
        <v>392</v>
      </c>
      <c r="M191" s="507" t="s">
        <v>1146</v>
      </c>
      <c r="N191" s="145" t="s">
        <v>328</v>
      </c>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J191" s="364"/>
      <c r="AK191" s="364"/>
      <c r="AL191" s="364"/>
      <c r="AM191" s="195"/>
    </row>
    <row r="192" spans="1:39" s="88" customFormat="1" outlineLevel="1">
      <c r="A192" s="185" t="str">
        <f t="shared" si="31"/>
        <v>1</v>
      </c>
      <c r="B192" s="88" t="s">
        <v>1160</v>
      </c>
      <c r="L192" s="494" t="s">
        <v>120</v>
      </c>
      <c r="M192" s="506" t="s">
        <v>366</v>
      </c>
      <c r="N192" s="145" t="s">
        <v>328</v>
      </c>
      <c r="O192" s="517">
        <f t="shared" ref="O192:AL192" si="33">O193+O194+O197</f>
        <v>0</v>
      </c>
      <c r="P192" s="517">
        <f t="shared" si="33"/>
        <v>0</v>
      </c>
      <c r="Q192" s="517">
        <f t="shared" si="33"/>
        <v>0</v>
      </c>
      <c r="R192" s="517">
        <f t="shared" si="33"/>
        <v>0</v>
      </c>
      <c r="S192" s="517">
        <f t="shared" si="33"/>
        <v>0</v>
      </c>
      <c r="T192" s="517">
        <f t="shared" si="33"/>
        <v>0</v>
      </c>
      <c r="U192" s="517">
        <f t="shared" si="33"/>
        <v>0</v>
      </c>
      <c r="V192" s="517">
        <f t="shared" si="33"/>
        <v>0</v>
      </c>
      <c r="W192" s="517">
        <f t="shared" si="33"/>
        <v>0</v>
      </c>
      <c r="X192" s="517">
        <f t="shared" si="33"/>
        <v>0</v>
      </c>
      <c r="Y192" s="517">
        <f t="shared" si="33"/>
        <v>0</v>
      </c>
      <c r="Z192" s="517">
        <f t="shared" si="33"/>
        <v>0</v>
      </c>
      <c r="AA192" s="517">
        <f t="shared" si="33"/>
        <v>0</v>
      </c>
      <c r="AB192" s="517">
        <f t="shared" si="33"/>
        <v>0</v>
      </c>
      <c r="AC192" s="517">
        <f t="shared" si="33"/>
        <v>0</v>
      </c>
      <c r="AD192" s="517">
        <f t="shared" si="33"/>
        <v>0</v>
      </c>
      <c r="AE192" s="517">
        <f t="shared" si="33"/>
        <v>0</v>
      </c>
      <c r="AF192" s="517">
        <f t="shared" si="33"/>
        <v>0</v>
      </c>
      <c r="AG192" s="517">
        <f t="shared" si="33"/>
        <v>0</v>
      </c>
      <c r="AH192" s="517">
        <f t="shared" si="33"/>
        <v>0</v>
      </c>
      <c r="AI192" s="517">
        <f t="shared" si="33"/>
        <v>0</v>
      </c>
      <c r="AJ192" s="517">
        <f t="shared" si="33"/>
        <v>0</v>
      </c>
      <c r="AK192" s="517">
        <f t="shared" si="33"/>
        <v>0</v>
      </c>
      <c r="AL192" s="517">
        <f t="shared" si="33"/>
        <v>0</v>
      </c>
      <c r="AM192" s="195"/>
    </row>
    <row r="193" spans="1:39" s="88" customFormat="1" outlineLevel="1">
      <c r="A193" s="185" t="str">
        <f t="shared" si="31"/>
        <v>1</v>
      </c>
      <c r="L193" s="494" t="s">
        <v>122</v>
      </c>
      <c r="M193" s="507" t="s">
        <v>367</v>
      </c>
      <c r="N193" s="145" t="s">
        <v>328</v>
      </c>
      <c r="O193" s="364"/>
      <c r="P193" s="364"/>
      <c r="Q193" s="364"/>
      <c r="R193" s="364"/>
      <c r="S193" s="364"/>
      <c r="T193" s="364"/>
      <c r="U193" s="364"/>
      <c r="V193" s="364"/>
      <c r="W193" s="364"/>
      <c r="X193" s="364"/>
      <c r="Y193" s="364"/>
      <c r="Z193" s="364"/>
      <c r="AA193" s="364"/>
      <c r="AB193" s="364"/>
      <c r="AC193" s="364"/>
      <c r="AD193" s="364"/>
      <c r="AE193" s="364"/>
      <c r="AF193" s="364"/>
      <c r="AG193" s="364"/>
      <c r="AH193" s="364"/>
      <c r="AI193" s="364"/>
      <c r="AJ193" s="364"/>
      <c r="AK193" s="364"/>
      <c r="AL193" s="364"/>
      <c r="AM193" s="195"/>
    </row>
    <row r="194" spans="1:39" s="88" customFormat="1" outlineLevel="1">
      <c r="A194" s="185" t="str">
        <f t="shared" si="31"/>
        <v>1</v>
      </c>
      <c r="L194" s="494" t="s">
        <v>123</v>
      </c>
      <c r="M194" s="508" t="s">
        <v>368</v>
      </c>
      <c r="N194" s="145" t="s">
        <v>328</v>
      </c>
      <c r="O194" s="517">
        <f t="shared" ref="O194:AL194" si="34">O195+O196</f>
        <v>0</v>
      </c>
      <c r="P194" s="517">
        <f t="shared" si="34"/>
        <v>0</v>
      </c>
      <c r="Q194" s="517">
        <f t="shared" si="34"/>
        <v>0</v>
      </c>
      <c r="R194" s="517">
        <f t="shared" si="34"/>
        <v>0</v>
      </c>
      <c r="S194" s="517">
        <f t="shared" si="34"/>
        <v>0</v>
      </c>
      <c r="T194" s="517">
        <f t="shared" si="34"/>
        <v>0</v>
      </c>
      <c r="U194" s="517">
        <f t="shared" si="34"/>
        <v>0</v>
      </c>
      <c r="V194" s="517">
        <f t="shared" si="34"/>
        <v>0</v>
      </c>
      <c r="W194" s="517">
        <f t="shared" si="34"/>
        <v>0</v>
      </c>
      <c r="X194" s="517">
        <f t="shared" si="34"/>
        <v>0</v>
      </c>
      <c r="Y194" s="517">
        <f t="shared" si="34"/>
        <v>0</v>
      </c>
      <c r="Z194" s="517">
        <f t="shared" si="34"/>
        <v>0</v>
      </c>
      <c r="AA194" s="517">
        <f t="shared" si="34"/>
        <v>0</v>
      </c>
      <c r="AB194" s="517">
        <f t="shared" si="34"/>
        <v>0</v>
      </c>
      <c r="AC194" s="517">
        <f t="shared" si="34"/>
        <v>0</v>
      </c>
      <c r="AD194" s="517">
        <f t="shared" si="34"/>
        <v>0</v>
      </c>
      <c r="AE194" s="517">
        <f t="shared" si="34"/>
        <v>0</v>
      </c>
      <c r="AF194" s="517">
        <f t="shared" si="34"/>
        <v>0</v>
      </c>
      <c r="AG194" s="517">
        <f t="shared" si="34"/>
        <v>0</v>
      </c>
      <c r="AH194" s="517">
        <f t="shared" si="34"/>
        <v>0</v>
      </c>
      <c r="AI194" s="517">
        <f t="shared" si="34"/>
        <v>0</v>
      </c>
      <c r="AJ194" s="517">
        <f t="shared" si="34"/>
        <v>0</v>
      </c>
      <c r="AK194" s="517">
        <f t="shared" si="34"/>
        <v>0</v>
      </c>
      <c r="AL194" s="517">
        <f t="shared" si="34"/>
        <v>0</v>
      </c>
      <c r="AM194" s="195"/>
    </row>
    <row r="195" spans="1:39" s="88" customFormat="1" outlineLevel="1">
      <c r="A195" s="185" t="str">
        <f t="shared" si="31"/>
        <v>1</v>
      </c>
      <c r="L195" s="494" t="s">
        <v>1312</v>
      </c>
      <c r="M195" s="509" t="s">
        <v>346</v>
      </c>
      <c r="N195" s="145" t="s">
        <v>328</v>
      </c>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364"/>
      <c r="AL195" s="364"/>
      <c r="AM195" s="195"/>
    </row>
    <row r="196" spans="1:39" s="88" customFormat="1" outlineLevel="1">
      <c r="A196" s="185" t="str">
        <f t="shared" si="31"/>
        <v>1</v>
      </c>
      <c r="L196" s="494" t="s">
        <v>1313</v>
      </c>
      <c r="M196" s="509" t="s">
        <v>347</v>
      </c>
      <c r="N196" s="145" t="s">
        <v>328</v>
      </c>
      <c r="O196" s="364"/>
      <c r="P196" s="364"/>
      <c r="Q196" s="364"/>
      <c r="R196" s="364"/>
      <c r="S196" s="364"/>
      <c r="T196" s="364"/>
      <c r="U196" s="364"/>
      <c r="V196" s="364"/>
      <c r="W196" s="364"/>
      <c r="X196" s="364"/>
      <c r="Y196" s="364"/>
      <c r="Z196" s="364"/>
      <c r="AA196" s="364"/>
      <c r="AB196" s="364"/>
      <c r="AC196" s="364"/>
      <c r="AD196" s="364"/>
      <c r="AE196" s="364"/>
      <c r="AF196" s="364"/>
      <c r="AG196" s="364"/>
      <c r="AH196" s="364"/>
      <c r="AI196" s="364"/>
      <c r="AJ196" s="364"/>
      <c r="AK196" s="364"/>
      <c r="AL196" s="364"/>
      <c r="AM196" s="195"/>
    </row>
    <row r="197" spans="1:39" s="88" customFormat="1" ht="22.5" outlineLevel="1">
      <c r="A197" s="185" t="str">
        <f>A195</f>
        <v>1</v>
      </c>
      <c r="L197" s="494" t="s">
        <v>396</v>
      </c>
      <c r="M197" s="510" t="s">
        <v>1163</v>
      </c>
      <c r="N197" s="449" t="s">
        <v>328</v>
      </c>
      <c r="O197" s="511"/>
      <c r="P197" s="511"/>
      <c r="Q197" s="511"/>
      <c r="R197" s="511"/>
      <c r="S197" s="511"/>
      <c r="T197" s="511"/>
      <c r="U197" s="511"/>
      <c r="V197" s="511"/>
      <c r="W197" s="511"/>
      <c r="X197" s="511"/>
      <c r="Y197" s="511"/>
      <c r="Z197" s="511"/>
      <c r="AA197" s="511"/>
      <c r="AB197" s="511"/>
      <c r="AC197" s="511"/>
      <c r="AD197" s="511"/>
      <c r="AE197" s="511"/>
      <c r="AF197" s="511"/>
      <c r="AG197" s="511"/>
      <c r="AH197" s="511"/>
      <c r="AI197" s="511"/>
      <c r="AJ197" s="511"/>
      <c r="AK197" s="511"/>
      <c r="AL197" s="511"/>
      <c r="AM197" s="195"/>
    </row>
    <row r="198" spans="1:39">
      <c r="O198" s="1"/>
      <c r="P198" s="1"/>
      <c r="T198" s="5"/>
      <c r="AA198" s="1"/>
    </row>
    <row r="199" spans="1:39" s="140" customFormat="1" ht="30" customHeight="1">
      <c r="A199" s="139" t="s">
        <v>1053</v>
      </c>
      <c r="M199" s="141"/>
      <c r="N199" s="141"/>
      <c r="O199" s="141"/>
      <c r="P199" s="141"/>
      <c r="AA199" s="142"/>
    </row>
    <row r="200" spans="1:39">
      <c r="A200" s="143" t="s">
        <v>1054</v>
      </c>
    </row>
    <row r="201" spans="1:39" s="90" customFormat="1" ht="15" customHeight="1">
      <c r="A201" s="184" t="s">
        <v>18</v>
      </c>
      <c r="L201" s="160" t="str">
        <f>INDEX('Общие сведения'!$J$113:$J$139,MATCH($A201,'Общие сведения'!$D$113:$D$139,0))</f>
        <v>Тариф 1 (Водоотведение) - тариф на водоотведение</v>
      </c>
      <c r="M201" s="155"/>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row>
    <row r="202" spans="1:39" s="92" customFormat="1" ht="15" customHeight="1" outlineLevel="1">
      <c r="A202" s="264" t="str">
        <f>A201</f>
        <v>1</v>
      </c>
      <c r="L202" s="91"/>
      <c r="M202" s="191" t="s">
        <v>1052</v>
      </c>
      <c r="N202" s="173" t="s">
        <v>369</v>
      </c>
      <c r="O202" s="87">
        <f t="shared" ref="O202:AL202" si="35">SUM(O203:O204)</f>
        <v>0</v>
      </c>
      <c r="P202" s="87">
        <f t="shared" si="35"/>
        <v>0</v>
      </c>
      <c r="Q202" s="87">
        <f t="shared" si="35"/>
        <v>0</v>
      </c>
      <c r="R202" s="87">
        <f t="shared" si="35"/>
        <v>0</v>
      </c>
      <c r="S202" s="87">
        <f t="shared" si="35"/>
        <v>0</v>
      </c>
      <c r="T202" s="87">
        <f t="shared" si="35"/>
        <v>0</v>
      </c>
      <c r="U202" s="87">
        <f t="shared" si="35"/>
        <v>0</v>
      </c>
      <c r="V202" s="87">
        <f t="shared" si="35"/>
        <v>0</v>
      </c>
      <c r="W202" s="87">
        <f t="shared" si="35"/>
        <v>0</v>
      </c>
      <c r="X202" s="87">
        <f t="shared" si="35"/>
        <v>0</v>
      </c>
      <c r="Y202" s="87">
        <f t="shared" si="35"/>
        <v>0</v>
      </c>
      <c r="Z202" s="87">
        <f t="shared" si="35"/>
        <v>0</v>
      </c>
      <c r="AA202" s="87">
        <f t="shared" si="35"/>
        <v>0</v>
      </c>
      <c r="AB202" s="87">
        <f t="shared" si="35"/>
        <v>0</v>
      </c>
      <c r="AC202" s="87">
        <f t="shared" si="35"/>
        <v>0</v>
      </c>
      <c r="AD202" s="87">
        <f t="shared" si="35"/>
        <v>0</v>
      </c>
      <c r="AE202" s="87">
        <f t="shared" si="35"/>
        <v>0</v>
      </c>
      <c r="AF202" s="87">
        <f t="shared" si="35"/>
        <v>0</v>
      </c>
      <c r="AG202" s="87">
        <f t="shared" si="35"/>
        <v>0</v>
      </c>
      <c r="AH202" s="87">
        <f t="shared" si="35"/>
        <v>0</v>
      </c>
      <c r="AI202" s="87">
        <f t="shared" si="35"/>
        <v>0</v>
      </c>
      <c r="AJ202" s="87">
        <f t="shared" si="35"/>
        <v>0</v>
      </c>
      <c r="AK202" s="87">
        <f t="shared" si="35"/>
        <v>0</v>
      </c>
      <c r="AL202" s="87">
        <f t="shared" si="35"/>
        <v>0</v>
      </c>
      <c r="AM202" s="195"/>
    </row>
    <row r="203" spans="1:39" s="92" customFormat="1" ht="0.2" customHeight="1" outlineLevel="1">
      <c r="A203" s="264" t="str">
        <f>A202</f>
        <v>1</v>
      </c>
      <c r="L203" s="91" t="s">
        <v>1051</v>
      </c>
      <c r="M203" s="191"/>
      <c r="N203" s="173"/>
      <c r="O203" s="193"/>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4"/>
    </row>
    <row r="204" spans="1:39" s="89" customFormat="1" ht="15" customHeight="1" outlineLevel="1">
      <c r="A204" s="264" t="str">
        <f>A203</f>
        <v>1</v>
      </c>
      <c r="L204" s="150"/>
      <c r="M204" s="153" t="s">
        <v>370</v>
      </c>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64"/>
    </row>
    <row r="205" spans="1:39">
      <c r="A205" s="143" t="s">
        <v>1055</v>
      </c>
    </row>
    <row r="206" spans="1:39" s="92" customFormat="1" ht="14.25" outlineLevel="1">
      <c r="A206" s="156" t="str">
        <f ca="1">OFFSET(A206,-1,0)</f>
        <v>et_List05_reagent</v>
      </c>
      <c r="K206" s="144" t="s">
        <v>282</v>
      </c>
      <c r="L206" s="91">
        <v>1</v>
      </c>
      <c r="M206" s="192"/>
      <c r="N206" s="173" t="s">
        <v>369</v>
      </c>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195"/>
    </row>
    <row r="208" spans="1:39" s="140" customFormat="1" ht="30" customHeight="1">
      <c r="A208" s="139" t="s">
        <v>1185</v>
      </c>
      <c r="M208" s="141"/>
      <c r="N208" s="141"/>
      <c r="O208" s="141"/>
      <c r="P208" s="141"/>
      <c r="AA208" s="142"/>
    </row>
    <row r="209" spans="1:39">
      <c r="A209" s="143" t="s">
        <v>1064</v>
      </c>
    </row>
    <row r="210" spans="1:39" s="90" customFormat="1" ht="15" customHeight="1">
      <c r="A210" s="184" t="s">
        <v>18</v>
      </c>
      <c r="L210" s="160" t="str">
        <f>INDEX('Общие сведения'!$J$113:$J$139,MATCH($A210,'Общие сведения'!$D$113:$D$139,0))</f>
        <v>Тариф 1 (Водоотведение) - тариф на водоотведение</v>
      </c>
      <c r="M210" s="155"/>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212"/>
    </row>
    <row r="211" spans="1:39" s="92" customFormat="1" ht="11.25" customHeight="1" outlineLevel="1">
      <c r="A211" s="642" t="str">
        <f t="shared" ref="A211:A222" si="36">A210</f>
        <v>1</v>
      </c>
      <c r="L211" s="91" t="s">
        <v>18</v>
      </c>
      <c r="M211" s="191" t="s">
        <v>1052</v>
      </c>
      <c r="N211" s="146" t="s">
        <v>369</v>
      </c>
      <c r="O211" s="175">
        <f>SUMIF(N216:N222,N211,O216:O222)</f>
        <v>0</v>
      </c>
      <c r="P211" s="175">
        <f>SUMIF(N216:N222,N211,P216:P222)</f>
        <v>0</v>
      </c>
      <c r="Q211" s="175">
        <f>SUMIF(N216:N222,N211,Q216:Q222)</f>
        <v>0</v>
      </c>
      <c r="R211" s="175">
        <f>SUMIF(N216:N222,N211,R216:R222)</f>
        <v>0</v>
      </c>
      <c r="S211" s="175">
        <f>SUMIF(N216:N222,N211,S216:S222)</f>
        <v>0</v>
      </c>
      <c r="T211" s="175">
        <f>SUMIF(N216:N222,N211,T216:T222)</f>
        <v>0</v>
      </c>
      <c r="U211" s="175">
        <f>SUMIF(N216:N222,N211,U216:U222)</f>
        <v>0</v>
      </c>
      <c r="V211" s="175">
        <f>SUMIF(N216:N222,N211,V216:V222)</f>
        <v>0</v>
      </c>
      <c r="W211" s="175">
        <f>SUMIF(N216:N222,N211,W216:W222)</f>
        <v>0</v>
      </c>
      <c r="X211" s="175">
        <f>SUMIF(N216:N222,N211,X216:X222)</f>
        <v>0</v>
      </c>
      <c r="Y211" s="175">
        <f>SUMIF(N216:N222,N211,Y216:Y222)</f>
        <v>0</v>
      </c>
      <c r="Z211" s="175">
        <f>SUMIF(N216:N222,N211,Z216:Z222)</f>
        <v>0</v>
      </c>
      <c r="AA211" s="175">
        <f>SUMIF(N216:N222,N211,AA216:AA222)</f>
        <v>0</v>
      </c>
      <c r="AB211" s="175">
        <f>SUMIF(N216:N222,N211,AB216:AB222)</f>
        <v>0</v>
      </c>
      <c r="AC211" s="175">
        <f>SUMIF(N216:N222,N211,AC216:AC222)</f>
        <v>0</v>
      </c>
      <c r="AD211" s="175">
        <f>SUMIF(N216:N222,N211,AD216:AD222)</f>
        <v>0</v>
      </c>
      <c r="AE211" s="175">
        <f>SUMIF(N216:N222,N211,AE216:AE222)</f>
        <v>0</v>
      </c>
      <c r="AF211" s="175">
        <f>SUMIF(N216:N222,N211,AF216:AF222)</f>
        <v>0</v>
      </c>
      <c r="AG211" s="175">
        <f>SUMIF(N216:N222,N211,AG216:AG222)</f>
        <v>0</v>
      </c>
      <c r="AH211" s="175">
        <f>SUMIF(N216:N222,N211,AH216:AH222)</f>
        <v>0</v>
      </c>
      <c r="AI211" s="175">
        <f>SUMIF(N216:N222,N211,AI216:AI222)</f>
        <v>0</v>
      </c>
      <c r="AJ211" s="175">
        <f>SUMIF(N216:N222,N211,AJ216:AJ222)</f>
        <v>0</v>
      </c>
      <c r="AK211" s="175">
        <f>SUMIF(N216:N222,N211,AK216:AK222)</f>
        <v>0</v>
      </c>
      <c r="AL211" s="175">
        <f>SUMIF(N216:N222,N211,AL216:AL222)</f>
        <v>0</v>
      </c>
      <c r="AM211" s="195"/>
    </row>
    <row r="212" spans="1:39" s="92" customFormat="1" ht="11.25" customHeight="1" outlineLevel="1">
      <c r="A212" s="642" t="str">
        <f t="shared" si="36"/>
        <v>1</v>
      </c>
      <c r="L212" s="91" t="s">
        <v>102</v>
      </c>
      <c r="M212" s="191" t="s">
        <v>1167</v>
      </c>
      <c r="N212" s="147" t="s">
        <v>1239</v>
      </c>
      <c r="O212" s="175">
        <f>SUMIF(N216:N222,N212,O216:O222)</f>
        <v>0</v>
      </c>
      <c r="P212" s="175">
        <f>SUMIF(N216:N222,N212,P216:P222)</f>
        <v>0</v>
      </c>
      <c r="Q212" s="175">
        <f>SUMIF(N216:N222,N212,Q216:Q222)</f>
        <v>0</v>
      </c>
      <c r="R212" s="175">
        <f>SUMIF(N216:N222,N212,R216:R222)</f>
        <v>0</v>
      </c>
      <c r="S212" s="175">
        <f>SUMIF(N216:N222,N212,S216:S222)</f>
        <v>0</v>
      </c>
      <c r="T212" s="175">
        <f>SUMIF(N216:N222,N212,T216:T222)</f>
        <v>0</v>
      </c>
      <c r="U212" s="175">
        <f>SUMIF(N216:N222,N212,U216:U222)</f>
        <v>0</v>
      </c>
      <c r="V212" s="175">
        <f>SUMIF(N216:N222,N212,V216:V222)</f>
        <v>0</v>
      </c>
      <c r="W212" s="175">
        <f>SUMIF(N216:N222,N212,W216:W222)</f>
        <v>0</v>
      </c>
      <c r="X212" s="175">
        <f>SUMIF(N216:N222,N212,X216:X222)</f>
        <v>0</v>
      </c>
      <c r="Y212" s="175">
        <f>SUMIF(N216:N222,N212,Y216:Y222)</f>
        <v>0</v>
      </c>
      <c r="Z212" s="175">
        <f>SUMIF(N216:N222,N212,Z216:Z222)</f>
        <v>0</v>
      </c>
      <c r="AA212" s="175">
        <f>SUMIF(N216:N222,N212,AA216:AA222)</f>
        <v>0</v>
      </c>
      <c r="AB212" s="175">
        <f>SUMIF(N216:N222,N212,AB216:AB222)</f>
        <v>0</v>
      </c>
      <c r="AC212" s="175">
        <f>SUMIF(N216:N222,N212,AC216:AC222)</f>
        <v>0</v>
      </c>
      <c r="AD212" s="175">
        <f>SUMIF(N216:N222,N212,AD216:AD222)</f>
        <v>0</v>
      </c>
      <c r="AE212" s="175">
        <f>SUMIF(N216:N222,N212,AE216:AE222)</f>
        <v>0</v>
      </c>
      <c r="AF212" s="175">
        <f>SUMIF(N216:N222,N212,AF216:AF222)</f>
        <v>0</v>
      </c>
      <c r="AG212" s="175">
        <f>SUMIF(N216:N222,N212,AG216:AG222)</f>
        <v>0</v>
      </c>
      <c r="AH212" s="175">
        <f>SUMIF(N216:N222,N212,AH216:AH222)</f>
        <v>0</v>
      </c>
      <c r="AI212" s="175">
        <f>SUMIF(N216:N222,N212,AI216:AI222)</f>
        <v>0</v>
      </c>
      <c r="AJ212" s="175">
        <f>SUMIF(N216:N222,N212,AJ216:AJ222)</f>
        <v>0</v>
      </c>
      <c r="AK212" s="175">
        <f>SUMIF(N216:N222,N212,AK216:AK222)</f>
        <v>0</v>
      </c>
      <c r="AL212" s="175">
        <f>SUMIF(N216:N222,N212,AL216:AL222)</f>
        <v>0</v>
      </c>
      <c r="AM212" s="195"/>
    </row>
    <row r="213" spans="1:39" s="92" customFormat="1" ht="11.25" customHeight="1" outlineLevel="1">
      <c r="A213" s="642" t="str">
        <f t="shared" si="36"/>
        <v>1</v>
      </c>
      <c r="L213" s="91" t="s">
        <v>103</v>
      </c>
      <c r="M213" s="191" t="s">
        <v>1168</v>
      </c>
      <c r="N213" s="147" t="s">
        <v>371</v>
      </c>
      <c r="O213" s="412"/>
      <c r="P213" s="412"/>
      <c r="Q213" s="412"/>
      <c r="R213" s="412"/>
      <c r="S213" s="412"/>
      <c r="T213" s="412"/>
      <c r="U213" s="412"/>
      <c r="V213" s="412"/>
      <c r="W213" s="412"/>
      <c r="X213" s="412"/>
      <c r="Y213" s="412"/>
      <c r="Z213" s="412"/>
      <c r="AA213" s="412"/>
      <c r="AB213" s="412"/>
      <c r="AC213" s="412"/>
      <c r="AD213" s="412"/>
      <c r="AE213" s="412"/>
      <c r="AF213" s="412"/>
      <c r="AG213" s="412"/>
      <c r="AH213" s="412"/>
      <c r="AI213" s="412"/>
      <c r="AJ213" s="412"/>
      <c r="AK213" s="412"/>
      <c r="AL213" s="412"/>
      <c r="AM213" s="195"/>
    </row>
    <row r="214" spans="1:39" s="92" customFormat="1" ht="11.25" customHeight="1" outlineLevel="1">
      <c r="A214" s="642" t="str">
        <f t="shared" si="36"/>
        <v>1</v>
      </c>
      <c r="L214" s="91" t="s">
        <v>104</v>
      </c>
      <c r="M214" s="191" t="s">
        <v>372</v>
      </c>
      <c r="N214" s="147" t="s">
        <v>506</v>
      </c>
      <c r="O214" s="175">
        <f>IF(O212=0,0,O211/O212)</f>
        <v>0</v>
      </c>
      <c r="P214" s="175">
        <f t="shared" ref="P214:AL215" si="37">IF(P212=0,0,P211/P212)</f>
        <v>0</v>
      </c>
      <c r="Q214" s="175">
        <f t="shared" si="37"/>
        <v>0</v>
      </c>
      <c r="R214" s="175">
        <f t="shared" si="37"/>
        <v>0</v>
      </c>
      <c r="S214" s="175">
        <f t="shared" si="37"/>
        <v>0</v>
      </c>
      <c r="T214" s="175">
        <f t="shared" si="37"/>
        <v>0</v>
      </c>
      <c r="U214" s="175">
        <f t="shared" si="37"/>
        <v>0</v>
      </c>
      <c r="V214" s="175">
        <f t="shared" si="37"/>
        <v>0</v>
      </c>
      <c r="W214" s="175">
        <f t="shared" si="37"/>
        <v>0</v>
      </c>
      <c r="X214" s="175">
        <f t="shared" si="37"/>
        <v>0</v>
      </c>
      <c r="Y214" s="175">
        <f t="shared" si="37"/>
        <v>0</v>
      </c>
      <c r="Z214" s="175">
        <f t="shared" si="37"/>
        <v>0</v>
      </c>
      <c r="AA214" s="175">
        <f t="shared" si="37"/>
        <v>0</v>
      </c>
      <c r="AB214" s="175">
        <f t="shared" si="37"/>
        <v>0</v>
      </c>
      <c r="AC214" s="175">
        <f t="shared" si="37"/>
        <v>0</v>
      </c>
      <c r="AD214" s="175">
        <f t="shared" si="37"/>
        <v>0</v>
      </c>
      <c r="AE214" s="175">
        <f t="shared" si="37"/>
        <v>0</v>
      </c>
      <c r="AF214" s="175">
        <f t="shared" si="37"/>
        <v>0</v>
      </c>
      <c r="AG214" s="175">
        <f t="shared" si="37"/>
        <v>0</v>
      </c>
      <c r="AH214" s="175">
        <f t="shared" si="37"/>
        <v>0</v>
      </c>
      <c r="AI214" s="175">
        <f t="shared" si="37"/>
        <v>0</v>
      </c>
      <c r="AJ214" s="175">
        <f t="shared" si="37"/>
        <v>0</v>
      </c>
      <c r="AK214" s="175">
        <f t="shared" si="37"/>
        <v>0</v>
      </c>
      <c r="AL214" s="175">
        <f t="shared" si="37"/>
        <v>0</v>
      </c>
      <c r="AM214" s="195"/>
    </row>
    <row r="215" spans="1:39" s="92" customFormat="1" ht="11.25" customHeight="1" outlineLevel="1">
      <c r="A215" s="642" t="str">
        <f t="shared" si="36"/>
        <v>1</v>
      </c>
      <c r="L215" s="91" t="s">
        <v>120</v>
      </c>
      <c r="M215" s="191" t="s">
        <v>373</v>
      </c>
      <c r="N215" s="147" t="s">
        <v>502</v>
      </c>
      <c r="O215" s="470">
        <f>IF(O213=0,0,O212/O213)</f>
        <v>0</v>
      </c>
      <c r="P215" s="470">
        <f t="shared" si="37"/>
        <v>0</v>
      </c>
      <c r="Q215" s="470">
        <f t="shared" si="37"/>
        <v>0</v>
      </c>
      <c r="R215" s="470">
        <f t="shared" si="37"/>
        <v>0</v>
      </c>
      <c r="S215" s="470">
        <f t="shared" si="37"/>
        <v>0</v>
      </c>
      <c r="T215" s="470">
        <f t="shared" si="37"/>
        <v>0</v>
      </c>
      <c r="U215" s="470">
        <f t="shared" si="37"/>
        <v>0</v>
      </c>
      <c r="V215" s="470">
        <f t="shared" si="37"/>
        <v>0</v>
      </c>
      <c r="W215" s="470">
        <f t="shared" si="37"/>
        <v>0</v>
      </c>
      <c r="X215" s="470">
        <f t="shared" si="37"/>
        <v>0</v>
      </c>
      <c r="Y215" s="470">
        <f t="shared" si="37"/>
        <v>0</v>
      </c>
      <c r="Z215" s="470">
        <f t="shared" si="37"/>
        <v>0</v>
      </c>
      <c r="AA215" s="470">
        <f t="shared" si="37"/>
        <v>0</v>
      </c>
      <c r="AB215" s="470">
        <f t="shared" si="37"/>
        <v>0</v>
      </c>
      <c r="AC215" s="470">
        <f t="shared" si="37"/>
        <v>0</v>
      </c>
      <c r="AD215" s="470">
        <f t="shared" si="37"/>
        <v>0</v>
      </c>
      <c r="AE215" s="470">
        <f t="shared" si="37"/>
        <v>0</v>
      </c>
      <c r="AF215" s="470">
        <f t="shared" si="37"/>
        <v>0</v>
      </c>
      <c r="AG215" s="470">
        <f t="shared" si="37"/>
        <v>0</v>
      </c>
      <c r="AH215" s="470">
        <f t="shared" si="37"/>
        <v>0</v>
      </c>
      <c r="AI215" s="470">
        <f t="shared" si="37"/>
        <v>0</v>
      </c>
      <c r="AJ215" s="470">
        <f t="shared" si="37"/>
        <v>0</v>
      </c>
      <c r="AK215" s="470">
        <f t="shared" si="37"/>
        <v>0</v>
      </c>
      <c r="AL215" s="470">
        <f t="shared" si="37"/>
        <v>0</v>
      </c>
      <c r="AM215" s="195"/>
    </row>
    <row r="216" spans="1:39" s="92" customFormat="1" ht="12.95" customHeight="1" outlineLevel="1">
      <c r="A216" s="642" t="str">
        <f t="shared" si="36"/>
        <v>1</v>
      </c>
      <c r="J216" s="337" t="s">
        <v>1056</v>
      </c>
      <c r="L216" s="346"/>
      <c r="M216" s="343" t="s">
        <v>1153</v>
      </c>
      <c r="N216" s="344"/>
      <c r="O216" s="345"/>
      <c r="P216" s="345"/>
      <c r="Q216" s="345"/>
      <c r="R216" s="345"/>
      <c r="S216" s="345"/>
      <c r="T216" s="345"/>
      <c r="U216" s="345"/>
      <c r="V216" s="345"/>
      <c r="W216" s="345"/>
      <c r="X216" s="345"/>
      <c r="Y216" s="345"/>
      <c r="Z216" s="345"/>
      <c r="AA216" s="345"/>
      <c r="AB216" s="345"/>
      <c r="AC216" s="345"/>
      <c r="AD216" s="345"/>
      <c r="AE216" s="345"/>
      <c r="AF216" s="345"/>
      <c r="AG216" s="345"/>
      <c r="AH216" s="345"/>
      <c r="AI216" s="345"/>
      <c r="AJ216" s="345"/>
      <c r="AK216" s="345"/>
      <c r="AL216" s="345"/>
      <c r="AM216" s="347"/>
    </row>
    <row r="217" spans="1:39" s="92" customFormat="1" ht="11.25" customHeight="1" outlineLevel="1">
      <c r="A217" s="156" t="str">
        <f ca="1">OFFSET(A217,-1,0)</f>
        <v>1</v>
      </c>
      <c r="J217" s="696" t="s">
        <v>195</v>
      </c>
      <c r="K217" s="144" t="s">
        <v>282</v>
      </c>
      <c r="L217" s="91" t="str">
        <f>J217</f>
        <v>6.1</v>
      </c>
      <c r="M217" s="211" t="str">
        <f>"Без разбивки"</f>
        <v>Без разбивки</v>
      </c>
      <c r="N217" s="450" t="s">
        <v>369</v>
      </c>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195"/>
    </row>
    <row r="218" spans="1:39" s="92" customFormat="1" ht="11.25" customHeight="1" outlineLevel="1">
      <c r="A218" s="156" t="str">
        <f ca="1">A217</f>
        <v>1</v>
      </c>
      <c r="J218" s="696"/>
      <c r="L218" s="209" t="str">
        <f>L217&amp;".1"</f>
        <v>6.1.1</v>
      </c>
      <c r="M218" s="210" t="s">
        <v>1057</v>
      </c>
      <c r="N218" s="451" t="s">
        <v>506</v>
      </c>
      <c r="O218" s="612">
        <f t="shared" ref="O218:AL218" si="38">IF(OR(AND(O217&lt;&gt;0,O219=0),AND(O217=0,O219&lt;&gt;0)),"Ошибка",IF(O219=0,0,O217/O219))</f>
        <v>0</v>
      </c>
      <c r="P218" s="612">
        <f t="shared" si="38"/>
        <v>0</v>
      </c>
      <c r="Q218" s="612">
        <f t="shared" si="38"/>
        <v>0</v>
      </c>
      <c r="R218" s="612">
        <f t="shared" si="38"/>
        <v>0</v>
      </c>
      <c r="S218" s="612">
        <f t="shared" si="38"/>
        <v>0</v>
      </c>
      <c r="T218" s="612">
        <f t="shared" si="38"/>
        <v>0</v>
      </c>
      <c r="U218" s="612">
        <f t="shared" si="38"/>
        <v>0</v>
      </c>
      <c r="V218" s="612">
        <f t="shared" si="38"/>
        <v>0</v>
      </c>
      <c r="W218" s="612">
        <f t="shared" si="38"/>
        <v>0</v>
      </c>
      <c r="X218" s="612">
        <f t="shared" si="38"/>
        <v>0</v>
      </c>
      <c r="Y218" s="612">
        <f t="shared" si="38"/>
        <v>0</v>
      </c>
      <c r="Z218" s="612">
        <f t="shared" si="38"/>
        <v>0</v>
      </c>
      <c r="AA218" s="612">
        <f t="shared" si="38"/>
        <v>0</v>
      </c>
      <c r="AB218" s="612">
        <f t="shared" si="38"/>
        <v>0</v>
      </c>
      <c r="AC218" s="612">
        <f t="shared" si="38"/>
        <v>0</v>
      </c>
      <c r="AD218" s="612">
        <f t="shared" si="38"/>
        <v>0</v>
      </c>
      <c r="AE218" s="612">
        <f t="shared" si="38"/>
        <v>0</v>
      </c>
      <c r="AF218" s="612">
        <f t="shared" si="38"/>
        <v>0</v>
      </c>
      <c r="AG218" s="612">
        <f t="shared" si="38"/>
        <v>0</v>
      </c>
      <c r="AH218" s="612">
        <f t="shared" si="38"/>
        <v>0</v>
      </c>
      <c r="AI218" s="612">
        <f t="shared" si="38"/>
        <v>0</v>
      </c>
      <c r="AJ218" s="612">
        <f t="shared" si="38"/>
        <v>0</v>
      </c>
      <c r="AK218" s="612">
        <f t="shared" si="38"/>
        <v>0</v>
      </c>
      <c r="AL218" s="612">
        <f t="shared" si="38"/>
        <v>0</v>
      </c>
      <c r="AM218" s="195"/>
    </row>
    <row r="219" spans="1:39" s="92" customFormat="1" ht="11.25" customHeight="1" outlineLevel="1">
      <c r="A219" s="156" t="str">
        <f ca="1">A218</f>
        <v>1</v>
      </c>
      <c r="J219" s="696"/>
      <c r="L219" s="209" t="str">
        <f>L217&amp;".2"</f>
        <v>6.1.2</v>
      </c>
      <c r="M219" s="210" t="s">
        <v>1169</v>
      </c>
      <c r="N219" s="451" t="s">
        <v>1239</v>
      </c>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195"/>
    </row>
    <row r="220" spans="1:39" s="89" customFormat="1" ht="15" customHeight="1" outlineLevel="1">
      <c r="A220" s="642" t="str">
        <f>A216</f>
        <v>1</v>
      </c>
      <c r="L220" s="150"/>
      <c r="M220" s="153" t="s">
        <v>370</v>
      </c>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64"/>
    </row>
    <row r="221" spans="1:39" s="92" customFormat="1" ht="12.95" customHeight="1" outlineLevel="1">
      <c r="A221" s="642" t="str">
        <f t="shared" si="36"/>
        <v>1</v>
      </c>
      <c r="J221" s="337" t="s">
        <v>1137</v>
      </c>
      <c r="L221" s="346"/>
      <c r="M221" s="343" t="s">
        <v>1154</v>
      </c>
      <c r="N221" s="344"/>
      <c r="O221" s="345"/>
      <c r="P221" s="345"/>
      <c r="Q221" s="345"/>
      <c r="R221" s="345"/>
      <c r="S221" s="345"/>
      <c r="T221" s="345"/>
      <c r="U221" s="345"/>
      <c r="V221" s="345"/>
      <c r="W221" s="345"/>
      <c r="X221" s="345"/>
      <c r="Y221" s="345"/>
      <c r="Z221" s="345"/>
      <c r="AA221" s="345"/>
      <c r="AB221" s="345"/>
      <c r="AC221" s="345"/>
      <c r="AD221" s="345"/>
      <c r="AE221" s="345"/>
      <c r="AF221" s="345"/>
      <c r="AG221" s="345"/>
      <c r="AH221" s="345"/>
      <c r="AI221" s="345"/>
      <c r="AJ221" s="345"/>
      <c r="AK221" s="345"/>
      <c r="AL221" s="345"/>
      <c r="AM221" s="347"/>
    </row>
    <row r="222" spans="1:39" s="89" customFormat="1" ht="15" customHeight="1" outlineLevel="1">
      <c r="A222" s="642" t="str">
        <f t="shared" si="36"/>
        <v>1</v>
      </c>
      <c r="L222" s="150"/>
      <c r="M222" s="153" t="s">
        <v>1138</v>
      </c>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64"/>
    </row>
    <row r="223" spans="1:39">
      <c r="A223" s="143" t="s">
        <v>1065</v>
      </c>
    </row>
    <row r="224" spans="1:39" s="92" customFormat="1" ht="11.25" customHeight="1" outlineLevel="1">
      <c r="A224" s="156" t="str">
        <f ca="1">OFFSET(A224,-1,0)</f>
        <v>et_List06_voltage</v>
      </c>
      <c r="J224" s="696"/>
      <c r="K224" s="144" t="s">
        <v>282</v>
      </c>
      <c r="L224" s="91">
        <f>J224</f>
        <v>0</v>
      </c>
      <c r="M224" s="211"/>
      <c r="N224" s="146" t="s">
        <v>369</v>
      </c>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195"/>
    </row>
    <row r="225" spans="1:39" s="92" customFormat="1" ht="11.25" customHeight="1" outlineLevel="1">
      <c r="A225" s="156" t="str">
        <f ca="1">A224</f>
        <v>et_List06_voltage</v>
      </c>
      <c r="J225" s="696"/>
      <c r="L225" s="209" t="str">
        <f>L224&amp;".1"</f>
        <v>0.1</v>
      </c>
      <c r="M225" s="210" t="s">
        <v>1057</v>
      </c>
      <c r="N225" s="147" t="s">
        <v>506</v>
      </c>
      <c r="O225" s="612">
        <f t="shared" ref="O225:AL225" si="39">IF(OR(AND(O224&lt;&gt;0,O226=0),AND(O224=0,O226&lt;&gt;0)),"Ошибка",IF(O226=0,0,O224/O226))</f>
        <v>0</v>
      </c>
      <c r="P225" s="612">
        <f t="shared" si="39"/>
        <v>0</v>
      </c>
      <c r="Q225" s="612">
        <f t="shared" si="39"/>
        <v>0</v>
      </c>
      <c r="R225" s="612">
        <f t="shared" si="39"/>
        <v>0</v>
      </c>
      <c r="S225" s="612">
        <f t="shared" si="39"/>
        <v>0</v>
      </c>
      <c r="T225" s="612">
        <f t="shared" si="39"/>
        <v>0</v>
      </c>
      <c r="U225" s="612">
        <f t="shared" si="39"/>
        <v>0</v>
      </c>
      <c r="V225" s="612">
        <f t="shared" si="39"/>
        <v>0</v>
      </c>
      <c r="W225" s="612">
        <f t="shared" si="39"/>
        <v>0</v>
      </c>
      <c r="X225" s="612">
        <f t="shared" si="39"/>
        <v>0</v>
      </c>
      <c r="Y225" s="612">
        <f t="shared" si="39"/>
        <v>0</v>
      </c>
      <c r="Z225" s="612">
        <f t="shared" si="39"/>
        <v>0</v>
      </c>
      <c r="AA225" s="612">
        <f t="shared" si="39"/>
        <v>0</v>
      </c>
      <c r="AB225" s="612">
        <f t="shared" si="39"/>
        <v>0</v>
      </c>
      <c r="AC225" s="612">
        <f t="shared" si="39"/>
        <v>0</v>
      </c>
      <c r="AD225" s="612">
        <f t="shared" si="39"/>
        <v>0</v>
      </c>
      <c r="AE225" s="612">
        <f t="shared" si="39"/>
        <v>0</v>
      </c>
      <c r="AF225" s="612">
        <f t="shared" si="39"/>
        <v>0</v>
      </c>
      <c r="AG225" s="612">
        <f t="shared" si="39"/>
        <v>0</v>
      </c>
      <c r="AH225" s="612">
        <f t="shared" si="39"/>
        <v>0</v>
      </c>
      <c r="AI225" s="612">
        <f t="shared" si="39"/>
        <v>0</v>
      </c>
      <c r="AJ225" s="612">
        <f t="shared" si="39"/>
        <v>0</v>
      </c>
      <c r="AK225" s="612">
        <f t="shared" si="39"/>
        <v>0</v>
      </c>
      <c r="AL225" s="612">
        <f t="shared" si="39"/>
        <v>0</v>
      </c>
      <c r="AM225" s="195"/>
    </row>
    <row r="226" spans="1:39" s="92" customFormat="1" ht="11.25" customHeight="1" outlineLevel="1">
      <c r="A226" s="156" t="str">
        <f ca="1">A225</f>
        <v>et_List06_voltage</v>
      </c>
      <c r="J226" s="696"/>
      <c r="L226" s="209" t="str">
        <f>L224&amp;".2"</f>
        <v>0.2</v>
      </c>
      <c r="M226" s="210" t="s">
        <v>1169</v>
      </c>
      <c r="N226" s="147" t="s">
        <v>1239</v>
      </c>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195"/>
    </row>
    <row r="227" spans="1:39">
      <c r="A227" s="143" t="s">
        <v>1142</v>
      </c>
    </row>
    <row r="228" spans="1:39" s="92" customFormat="1" ht="11.25" customHeight="1" outlineLevel="1">
      <c r="A228" s="550" t="str">
        <f ca="1">OFFSET(A228,-1,0)</f>
        <v>et_List06_voltage2</v>
      </c>
      <c r="J228" s="695"/>
      <c r="K228" s="144" t="s">
        <v>282</v>
      </c>
      <c r="L228" s="91">
        <f>J228</f>
        <v>0</v>
      </c>
      <c r="M228" s="192"/>
      <c r="N228" s="649" t="s">
        <v>369</v>
      </c>
      <c r="O228" s="612">
        <f>O229+O232</f>
        <v>0</v>
      </c>
      <c r="P228" s="612">
        <f>P229+P232</f>
        <v>0</v>
      </c>
      <c r="Q228" s="612">
        <f>Q229+Q232</f>
        <v>0</v>
      </c>
      <c r="R228" s="612">
        <f>R229+R232</f>
        <v>0</v>
      </c>
      <c r="S228" s="612">
        <f>S229+S232</f>
        <v>0</v>
      </c>
      <c r="T228" s="612">
        <f>T230*T231+T233*T234/1000*12</f>
        <v>0</v>
      </c>
      <c r="U228" s="612">
        <f t="shared" ref="U228:AL228" si="40">U230*U231+U233*U234/1000*12</f>
        <v>0</v>
      </c>
      <c r="V228" s="612">
        <f t="shared" si="40"/>
        <v>0</v>
      </c>
      <c r="W228" s="612">
        <f t="shared" si="40"/>
        <v>0</v>
      </c>
      <c r="X228" s="612">
        <f t="shared" si="40"/>
        <v>0</v>
      </c>
      <c r="Y228" s="612">
        <f t="shared" si="40"/>
        <v>0</v>
      </c>
      <c r="Z228" s="612">
        <f t="shared" si="40"/>
        <v>0</v>
      </c>
      <c r="AA228" s="612">
        <f t="shared" si="40"/>
        <v>0</v>
      </c>
      <c r="AB228" s="612">
        <f t="shared" si="40"/>
        <v>0</v>
      </c>
      <c r="AC228" s="612">
        <f t="shared" si="40"/>
        <v>0</v>
      </c>
      <c r="AD228" s="612">
        <f t="shared" si="40"/>
        <v>0</v>
      </c>
      <c r="AE228" s="612">
        <f t="shared" si="40"/>
        <v>0</v>
      </c>
      <c r="AF228" s="612">
        <f t="shared" si="40"/>
        <v>0</v>
      </c>
      <c r="AG228" s="612">
        <f t="shared" si="40"/>
        <v>0</v>
      </c>
      <c r="AH228" s="612">
        <f t="shared" si="40"/>
        <v>0</v>
      </c>
      <c r="AI228" s="612">
        <f t="shared" si="40"/>
        <v>0</v>
      </c>
      <c r="AJ228" s="612">
        <f t="shared" si="40"/>
        <v>0</v>
      </c>
      <c r="AK228" s="612">
        <f t="shared" si="40"/>
        <v>0</v>
      </c>
      <c r="AL228" s="612">
        <f t="shared" si="40"/>
        <v>0</v>
      </c>
      <c r="AM228" s="195"/>
    </row>
    <row r="229" spans="1:39" s="92" customFormat="1" ht="11.25" customHeight="1" outlineLevel="1">
      <c r="A229" s="550" t="str">
        <f t="shared" ref="A229:A234" ca="1" si="41">OFFSET(A229,-1,0)</f>
        <v>et_List06_voltage2</v>
      </c>
      <c r="J229" s="695"/>
      <c r="L229" s="649" t="str">
        <f>L228&amp;".1"</f>
        <v>0.1</v>
      </c>
      <c r="M229" s="650" t="s">
        <v>1464</v>
      </c>
      <c r="N229" s="649" t="s">
        <v>1500</v>
      </c>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195"/>
    </row>
    <row r="230" spans="1:39" s="92" customFormat="1" ht="11.25" customHeight="1" outlineLevel="1">
      <c r="A230" s="550" t="str">
        <f t="shared" ca="1" si="41"/>
        <v>et_List06_voltage2</v>
      </c>
      <c r="J230" s="695"/>
      <c r="L230" s="649" t="str">
        <f>L228&amp;".1.1"</f>
        <v>0.1.1</v>
      </c>
      <c r="M230" s="651" t="s">
        <v>1057</v>
      </c>
      <c r="N230" s="648" t="s">
        <v>506</v>
      </c>
      <c r="O230" s="612">
        <f t="shared" ref="O230:T230" si="42">IF(OR(AND(O229&lt;&gt;0,O231=0),AND(O229=0,O231&lt;&gt;0)),"Ошибка",IF(O231=0,0,O229/O231))</f>
        <v>0</v>
      </c>
      <c r="P230" s="612">
        <f t="shared" si="42"/>
        <v>0</v>
      </c>
      <c r="Q230" s="612">
        <f t="shared" si="42"/>
        <v>0</v>
      </c>
      <c r="R230" s="612">
        <f t="shared" si="42"/>
        <v>0</v>
      </c>
      <c r="S230" s="612">
        <f t="shared" si="42"/>
        <v>0</v>
      </c>
      <c r="T230" s="612">
        <f t="shared" si="42"/>
        <v>0</v>
      </c>
      <c r="U230" s="612">
        <f t="shared" ref="U230:AL230" si="43">IF(OR(AND(U229&lt;&gt;0,U231=0),AND(U229=0,U231&lt;&gt;0)),"Ошибка",IF(U231=0,0,U229/U231))</f>
        <v>0</v>
      </c>
      <c r="V230" s="612">
        <f t="shared" si="43"/>
        <v>0</v>
      </c>
      <c r="W230" s="612">
        <f t="shared" si="43"/>
        <v>0</v>
      </c>
      <c r="X230" s="612">
        <f t="shared" si="43"/>
        <v>0</v>
      </c>
      <c r="Y230" s="612">
        <f t="shared" si="43"/>
        <v>0</v>
      </c>
      <c r="Z230" s="612">
        <f t="shared" si="43"/>
        <v>0</v>
      </c>
      <c r="AA230" s="612">
        <f t="shared" si="43"/>
        <v>0</v>
      </c>
      <c r="AB230" s="612">
        <f t="shared" si="43"/>
        <v>0</v>
      </c>
      <c r="AC230" s="612">
        <f t="shared" si="43"/>
        <v>0</v>
      </c>
      <c r="AD230" s="612">
        <f t="shared" si="43"/>
        <v>0</v>
      </c>
      <c r="AE230" s="612">
        <f t="shared" si="43"/>
        <v>0</v>
      </c>
      <c r="AF230" s="612">
        <f t="shared" si="43"/>
        <v>0</v>
      </c>
      <c r="AG230" s="612">
        <f t="shared" si="43"/>
        <v>0</v>
      </c>
      <c r="AH230" s="612">
        <f t="shared" si="43"/>
        <v>0</v>
      </c>
      <c r="AI230" s="612">
        <f t="shared" si="43"/>
        <v>0</v>
      </c>
      <c r="AJ230" s="612">
        <f t="shared" si="43"/>
        <v>0</v>
      </c>
      <c r="AK230" s="612">
        <f t="shared" si="43"/>
        <v>0</v>
      </c>
      <c r="AL230" s="612">
        <f t="shared" si="43"/>
        <v>0</v>
      </c>
      <c r="AM230" s="195"/>
    </row>
    <row r="231" spans="1:39" s="92" customFormat="1" ht="11.25" customHeight="1" outlineLevel="1">
      <c r="A231" s="550" t="str">
        <f t="shared" ca="1" si="41"/>
        <v>et_List06_voltage2</v>
      </c>
      <c r="J231" s="695"/>
      <c r="L231" s="649" t="str">
        <f>L228&amp;".1.2"</f>
        <v>0.1.2</v>
      </c>
      <c r="M231" s="651" t="s">
        <v>1169</v>
      </c>
      <c r="N231" s="648" t="s">
        <v>1239</v>
      </c>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195"/>
    </row>
    <row r="232" spans="1:39" s="92" customFormat="1" ht="11.25" customHeight="1" outlineLevel="1">
      <c r="A232" s="550" t="str">
        <f t="shared" ca="1" si="41"/>
        <v>et_List06_voltage2</v>
      </c>
      <c r="J232" s="695"/>
      <c r="L232" s="649" t="str">
        <f>L228&amp;".2"</f>
        <v>0.2</v>
      </c>
      <c r="M232" s="650" t="s">
        <v>1465</v>
      </c>
      <c r="N232" s="649" t="s">
        <v>1500</v>
      </c>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195"/>
    </row>
    <row r="233" spans="1:39" s="92" customFormat="1" ht="11.25" customHeight="1" outlineLevel="1">
      <c r="A233" s="550" t="str">
        <f t="shared" ca="1" si="41"/>
        <v>et_List06_voltage2</v>
      </c>
      <c r="J233" s="695"/>
      <c r="L233" s="649" t="str">
        <f>L228&amp;".2.1"</f>
        <v>0.2.1</v>
      </c>
      <c r="M233" s="651" t="s">
        <v>1139</v>
      </c>
      <c r="N233" s="648" t="s">
        <v>1141</v>
      </c>
      <c r="O233" s="612">
        <f t="shared" ref="O233:T233" si="44">IF(OR(AND(O232&lt;&gt;0,O234=0),AND(O232=0,O234&lt;&gt;0)),"Ошибка",IF(O234=0,0,O232/O234*1000/12))</f>
        <v>0</v>
      </c>
      <c r="P233" s="612">
        <f t="shared" si="44"/>
        <v>0</v>
      </c>
      <c r="Q233" s="612">
        <f t="shared" si="44"/>
        <v>0</v>
      </c>
      <c r="R233" s="612">
        <f t="shared" si="44"/>
        <v>0</v>
      </c>
      <c r="S233" s="612">
        <f t="shared" si="44"/>
        <v>0</v>
      </c>
      <c r="T233" s="612">
        <f t="shared" si="44"/>
        <v>0</v>
      </c>
      <c r="U233" s="612">
        <f t="shared" ref="U233:AL233" si="45">IF(OR(AND(U232&lt;&gt;0,U234=0),AND(U232=0,U234&lt;&gt;0)),"Ошибка",IF(U234=0,0,U232/U234*1000/12))</f>
        <v>0</v>
      </c>
      <c r="V233" s="612">
        <f t="shared" si="45"/>
        <v>0</v>
      </c>
      <c r="W233" s="612">
        <f t="shared" si="45"/>
        <v>0</v>
      </c>
      <c r="X233" s="612">
        <f t="shared" si="45"/>
        <v>0</v>
      </c>
      <c r="Y233" s="612">
        <f t="shared" si="45"/>
        <v>0</v>
      </c>
      <c r="Z233" s="612">
        <f t="shared" si="45"/>
        <v>0</v>
      </c>
      <c r="AA233" s="612">
        <f t="shared" si="45"/>
        <v>0</v>
      </c>
      <c r="AB233" s="612">
        <f t="shared" si="45"/>
        <v>0</v>
      </c>
      <c r="AC233" s="612">
        <f t="shared" si="45"/>
        <v>0</v>
      </c>
      <c r="AD233" s="612">
        <f t="shared" si="45"/>
        <v>0</v>
      </c>
      <c r="AE233" s="612">
        <f t="shared" si="45"/>
        <v>0</v>
      </c>
      <c r="AF233" s="612">
        <f t="shared" si="45"/>
        <v>0</v>
      </c>
      <c r="AG233" s="612">
        <f t="shared" si="45"/>
        <v>0</v>
      </c>
      <c r="AH233" s="612">
        <f t="shared" si="45"/>
        <v>0</v>
      </c>
      <c r="AI233" s="612">
        <f t="shared" si="45"/>
        <v>0</v>
      </c>
      <c r="AJ233" s="612">
        <f t="shared" si="45"/>
        <v>0</v>
      </c>
      <c r="AK233" s="612">
        <f t="shared" si="45"/>
        <v>0</v>
      </c>
      <c r="AL233" s="612">
        <f t="shared" si="45"/>
        <v>0</v>
      </c>
      <c r="AM233" s="195"/>
    </row>
    <row r="234" spans="1:39" s="92" customFormat="1" ht="11.25" customHeight="1" outlineLevel="1">
      <c r="A234" s="550" t="str">
        <f t="shared" ca="1" si="41"/>
        <v>et_List06_voltage2</v>
      </c>
      <c r="J234" s="695"/>
      <c r="L234" s="649" t="str">
        <f>L228&amp;".2.2"</f>
        <v>0.2.2</v>
      </c>
      <c r="M234" s="651" t="s">
        <v>1170</v>
      </c>
      <c r="N234" s="648" t="s">
        <v>1140</v>
      </c>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195"/>
    </row>
    <row r="236" spans="1:39" s="140" customFormat="1" ht="30" customHeight="1">
      <c r="A236" s="139" t="s">
        <v>1066</v>
      </c>
      <c r="M236" s="141"/>
      <c r="N236" s="141"/>
      <c r="O236" s="141"/>
      <c r="P236" s="141"/>
      <c r="AA236" s="142"/>
    </row>
    <row r="237" spans="1:39">
      <c r="A237" s="143" t="s">
        <v>1067</v>
      </c>
    </row>
    <row r="238" spans="1:39" s="93" customFormat="1" ht="15" customHeight="1">
      <c r="A238" s="184" t="s">
        <v>18</v>
      </c>
      <c r="L238" s="238" t="str">
        <f>INDEX('Общие сведения'!$J$113:$J$139,MATCH($A238,'Общие сведения'!$D$113:$D$139,0))</f>
        <v>Тариф 1 (Водоотведение) - тариф на водоотведение</v>
      </c>
      <c r="M238" s="155"/>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217"/>
    </row>
    <row r="239" spans="1:39" s="95" customFormat="1" ht="22.5" outlineLevel="1">
      <c r="A239" s="642" t="str">
        <f>A238</f>
        <v>1</v>
      </c>
      <c r="L239" s="218">
        <v>1</v>
      </c>
      <c r="M239" s="219" t="s">
        <v>375</v>
      </c>
      <c r="N239" s="146" t="s">
        <v>369</v>
      </c>
      <c r="O239" s="221">
        <f>SUM(O240:O244)</f>
        <v>0</v>
      </c>
      <c r="P239" s="221">
        <f>SUM(P240:P244)</f>
        <v>0</v>
      </c>
      <c r="Q239" s="221">
        <f>SUM(Q240:Q244)</f>
        <v>0</v>
      </c>
      <c r="R239" s="221">
        <f>SUM(R240:R244)</f>
        <v>0</v>
      </c>
      <c r="S239" s="221">
        <f t="shared" ref="S239:AL239" si="46">SUM(S240:S244)</f>
        <v>0</v>
      </c>
      <c r="T239" s="221">
        <f t="shared" si="46"/>
        <v>0</v>
      </c>
      <c r="U239" s="221">
        <f t="shared" si="46"/>
        <v>0</v>
      </c>
      <c r="V239" s="221">
        <f t="shared" si="46"/>
        <v>0</v>
      </c>
      <c r="W239" s="221">
        <f t="shared" si="46"/>
        <v>0</v>
      </c>
      <c r="X239" s="221">
        <f t="shared" si="46"/>
        <v>0</v>
      </c>
      <c r="Y239" s="221">
        <f t="shared" si="46"/>
        <v>0</v>
      </c>
      <c r="Z239" s="221">
        <f t="shared" si="46"/>
        <v>0</v>
      </c>
      <c r="AA239" s="221">
        <f>SUM(AA240:AA244)</f>
        <v>0</v>
      </c>
      <c r="AB239" s="221">
        <f>SUM(AB240:AB244)</f>
        <v>0</v>
      </c>
      <c r="AC239" s="221">
        <f t="shared" si="46"/>
        <v>0</v>
      </c>
      <c r="AD239" s="221">
        <f t="shared" si="46"/>
        <v>0</v>
      </c>
      <c r="AE239" s="221">
        <f t="shared" si="46"/>
        <v>0</v>
      </c>
      <c r="AF239" s="221">
        <f t="shared" si="46"/>
        <v>0</v>
      </c>
      <c r="AG239" s="221">
        <f t="shared" si="46"/>
        <v>0</v>
      </c>
      <c r="AH239" s="221">
        <f t="shared" si="46"/>
        <v>0</v>
      </c>
      <c r="AI239" s="221">
        <f t="shared" si="46"/>
        <v>0</v>
      </c>
      <c r="AJ239" s="221">
        <f t="shared" si="46"/>
        <v>0</v>
      </c>
      <c r="AK239" s="221">
        <f t="shared" si="46"/>
        <v>0</v>
      </c>
      <c r="AL239" s="221">
        <f t="shared" si="46"/>
        <v>0</v>
      </c>
      <c r="AM239" s="195"/>
    </row>
    <row r="240" spans="1:39" s="93" customFormat="1" outlineLevel="1">
      <c r="A240" s="642" t="str">
        <f t="shared" ref="A240:A286" si="47">A239</f>
        <v>1</v>
      </c>
      <c r="L240" s="222" t="s">
        <v>165</v>
      </c>
      <c r="M240" s="223" t="s">
        <v>376</v>
      </c>
      <c r="N240" s="146" t="s">
        <v>369</v>
      </c>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195"/>
    </row>
    <row r="241" spans="1:39" s="93" customFormat="1" outlineLevel="1">
      <c r="A241" s="642" t="str">
        <f t="shared" si="47"/>
        <v>1</v>
      </c>
      <c r="L241" s="222" t="s">
        <v>166</v>
      </c>
      <c r="M241" s="223" t="s">
        <v>377</v>
      </c>
      <c r="N241" s="146" t="s">
        <v>369</v>
      </c>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195"/>
    </row>
    <row r="242" spans="1:39" s="93" customFormat="1" outlineLevel="1">
      <c r="A242" s="642" t="str">
        <f t="shared" si="47"/>
        <v>1</v>
      </c>
      <c r="L242" s="222" t="s">
        <v>378</v>
      </c>
      <c r="M242" s="223" t="s">
        <v>379</v>
      </c>
      <c r="N242" s="146" t="s">
        <v>369</v>
      </c>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c r="AK242" s="224"/>
      <c r="AL242" s="224"/>
      <c r="AM242" s="195"/>
    </row>
    <row r="243" spans="1:39" s="93" customFormat="1" outlineLevel="1">
      <c r="A243" s="642" t="str">
        <f t="shared" si="47"/>
        <v>1</v>
      </c>
      <c r="L243" s="222" t="s">
        <v>380</v>
      </c>
      <c r="M243" s="223" t="s">
        <v>381</v>
      </c>
      <c r="N243" s="146" t="s">
        <v>369</v>
      </c>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24"/>
      <c r="AL243" s="224"/>
      <c r="AM243" s="195"/>
    </row>
    <row r="244" spans="1:39" s="93" customFormat="1" outlineLevel="1">
      <c r="A244" s="642" t="str">
        <f t="shared" si="47"/>
        <v>1</v>
      </c>
      <c r="L244" s="222" t="s">
        <v>382</v>
      </c>
      <c r="M244" s="223" t="s">
        <v>383</v>
      </c>
      <c r="N244" s="146" t="s">
        <v>369</v>
      </c>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4"/>
      <c r="AL244" s="224"/>
      <c r="AM244" s="195"/>
    </row>
    <row r="245" spans="1:39" s="95" customFormat="1" outlineLevel="1">
      <c r="A245" s="642" t="str">
        <f t="shared" si="47"/>
        <v>1</v>
      </c>
      <c r="L245" s="218">
        <v>2</v>
      </c>
      <c r="M245" s="219" t="s">
        <v>384</v>
      </c>
      <c r="N245" s="146" t="s">
        <v>369</v>
      </c>
      <c r="O245" s="221">
        <f t="shared" ref="O245:AL245" si="48">SUM(O246:O250)</f>
        <v>0</v>
      </c>
      <c r="P245" s="221">
        <f t="shared" si="48"/>
        <v>0</v>
      </c>
      <c r="Q245" s="221">
        <f t="shared" si="48"/>
        <v>0</v>
      </c>
      <c r="R245" s="221">
        <f t="shared" si="48"/>
        <v>0</v>
      </c>
      <c r="S245" s="221">
        <f t="shared" si="48"/>
        <v>0</v>
      </c>
      <c r="T245" s="221">
        <f t="shared" si="48"/>
        <v>0</v>
      </c>
      <c r="U245" s="221">
        <f t="shared" si="48"/>
        <v>0</v>
      </c>
      <c r="V245" s="221">
        <f t="shared" si="48"/>
        <v>0</v>
      </c>
      <c r="W245" s="221">
        <f t="shared" si="48"/>
        <v>0</v>
      </c>
      <c r="X245" s="221">
        <f t="shared" si="48"/>
        <v>0</v>
      </c>
      <c r="Y245" s="221">
        <f t="shared" si="48"/>
        <v>0</v>
      </c>
      <c r="Z245" s="221">
        <f t="shared" si="48"/>
        <v>0</v>
      </c>
      <c r="AA245" s="221">
        <f>SUM(AA246:AA250)</f>
        <v>0</v>
      </c>
      <c r="AB245" s="221">
        <f>SUM(AB246:AB250)</f>
        <v>0</v>
      </c>
      <c r="AC245" s="221">
        <f t="shared" si="48"/>
        <v>0</v>
      </c>
      <c r="AD245" s="221">
        <f t="shared" si="48"/>
        <v>0</v>
      </c>
      <c r="AE245" s="221">
        <f t="shared" si="48"/>
        <v>0</v>
      </c>
      <c r="AF245" s="221">
        <f t="shared" si="48"/>
        <v>0</v>
      </c>
      <c r="AG245" s="221">
        <f t="shared" si="48"/>
        <v>0</v>
      </c>
      <c r="AH245" s="221">
        <f t="shared" si="48"/>
        <v>0</v>
      </c>
      <c r="AI245" s="221">
        <f t="shared" si="48"/>
        <v>0</v>
      </c>
      <c r="AJ245" s="221">
        <f t="shared" si="48"/>
        <v>0</v>
      </c>
      <c r="AK245" s="221">
        <f t="shared" si="48"/>
        <v>0</v>
      </c>
      <c r="AL245" s="221">
        <f t="shared" si="48"/>
        <v>0</v>
      </c>
      <c r="AM245" s="195"/>
    </row>
    <row r="246" spans="1:39" s="93" customFormat="1" outlineLevel="1">
      <c r="A246" s="642" t="str">
        <f t="shared" si="47"/>
        <v>1</v>
      </c>
      <c r="L246" s="222" t="s">
        <v>17</v>
      </c>
      <c r="M246" s="223" t="s">
        <v>376</v>
      </c>
      <c r="N246" s="146" t="s">
        <v>369</v>
      </c>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c r="AK246" s="224"/>
      <c r="AL246" s="224"/>
      <c r="AM246" s="195"/>
    </row>
    <row r="247" spans="1:39" s="93" customFormat="1" outlineLevel="1">
      <c r="A247" s="642" t="str">
        <f t="shared" si="47"/>
        <v>1</v>
      </c>
      <c r="L247" s="222" t="s">
        <v>146</v>
      </c>
      <c r="M247" s="223" t="s">
        <v>377</v>
      </c>
      <c r="N247" s="146" t="s">
        <v>369</v>
      </c>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195"/>
    </row>
    <row r="248" spans="1:39" s="93" customFormat="1" outlineLevel="1">
      <c r="A248" s="642" t="str">
        <f t="shared" si="47"/>
        <v>1</v>
      </c>
      <c r="L248" s="222" t="s">
        <v>167</v>
      </c>
      <c r="M248" s="223" t="s">
        <v>379</v>
      </c>
      <c r="N248" s="146" t="s">
        <v>369</v>
      </c>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195"/>
    </row>
    <row r="249" spans="1:39" s="93" customFormat="1" outlineLevel="1">
      <c r="A249" s="642" t="str">
        <f t="shared" si="47"/>
        <v>1</v>
      </c>
      <c r="L249" s="222" t="s">
        <v>169</v>
      </c>
      <c r="M249" s="223" t="s">
        <v>381</v>
      </c>
      <c r="N249" s="146" t="s">
        <v>369</v>
      </c>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195"/>
    </row>
    <row r="250" spans="1:39" s="93" customFormat="1" outlineLevel="1">
      <c r="A250" s="642" t="str">
        <f t="shared" si="47"/>
        <v>1</v>
      </c>
      <c r="L250" s="222" t="s">
        <v>385</v>
      </c>
      <c r="M250" s="223" t="s">
        <v>383</v>
      </c>
      <c r="N250" s="146" t="s">
        <v>369</v>
      </c>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195"/>
    </row>
    <row r="251" spans="1:39" s="95" customFormat="1" outlineLevel="1">
      <c r="A251" s="642" t="str">
        <f t="shared" si="47"/>
        <v>1</v>
      </c>
      <c r="L251" s="218">
        <v>3</v>
      </c>
      <c r="M251" s="219" t="s">
        <v>386</v>
      </c>
      <c r="N251" s="146" t="s">
        <v>369</v>
      </c>
      <c r="O251" s="221">
        <f t="shared" ref="O251:AK251" si="49">SUM(O252:O256)</f>
        <v>0</v>
      </c>
      <c r="P251" s="221">
        <f t="shared" si="49"/>
        <v>0</v>
      </c>
      <c r="Q251" s="221">
        <f t="shared" si="49"/>
        <v>0</v>
      </c>
      <c r="R251" s="221">
        <f t="shared" si="49"/>
        <v>0</v>
      </c>
      <c r="S251" s="221">
        <f t="shared" si="49"/>
        <v>0</v>
      </c>
      <c r="T251" s="221">
        <f t="shared" si="49"/>
        <v>0</v>
      </c>
      <c r="U251" s="221">
        <f t="shared" si="49"/>
        <v>0</v>
      </c>
      <c r="V251" s="221">
        <f t="shared" si="49"/>
        <v>0</v>
      </c>
      <c r="W251" s="221">
        <f t="shared" si="49"/>
        <v>0</v>
      </c>
      <c r="X251" s="221">
        <f t="shared" si="49"/>
        <v>0</v>
      </c>
      <c r="Y251" s="221">
        <f t="shared" si="49"/>
        <v>0</v>
      </c>
      <c r="Z251" s="221">
        <f t="shared" si="49"/>
        <v>0</v>
      </c>
      <c r="AA251" s="221">
        <f>SUM(AA252:AA256)</f>
        <v>0</v>
      </c>
      <c r="AB251" s="221">
        <f>SUM(AB252:AB256)</f>
        <v>0</v>
      </c>
      <c r="AC251" s="221">
        <f t="shared" si="49"/>
        <v>0</v>
      </c>
      <c r="AD251" s="221">
        <f t="shared" si="49"/>
        <v>0</v>
      </c>
      <c r="AE251" s="221">
        <f t="shared" si="49"/>
        <v>0</v>
      </c>
      <c r="AF251" s="221">
        <f t="shared" si="49"/>
        <v>0</v>
      </c>
      <c r="AG251" s="221">
        <f t="shared" si="49"/>
        <v>0</v>
      </c>
      <c r="AH251" s="221">
        <f t="shared" si="49"/>
        <v>0</v>
      </c>
      <c r="AI251" s="221">
        <f t="shared" si="49"/>
        <v>0</v>
      </c>
      <c r="AJ251" s="221">
        <f t="shared" si="49"/>
        <v>0</v>
      </c>
      <c r="AK251" s="221">
        <f t="shared" si="49"/>
        <v>0</v>
      </c>
      <c r="AL251" s="221">
        <f>SUM(AL252:AL256)</f>
        <v>0</v>
      </c>
      <c r="AM251" s="195"/>
    </row>
    <row r="252" spans="1:39" s="93" customFormat="1" outlineLevel="1">
      <c r="A252" s="642" t="str">
        <f t="shared" si="47"/>
        <v>1</v>
      </c>
      <c r="L252" s="222" t="s">
        <v>170</v>
      </c>
      <c r="M252" s="223" t="s">
        <v>376</v>
      </c>
      <c r="N252" s="146" t="s">
        <v>369</v>
      </c>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4"/>
      <c r="AL252" s="224"/>
      <c r="AM252" s="195"/>
    </row>
    <row r="253" spans="1:39" s="93" customFormat="1" outlineLevel="1">
      <c r="A253" s="642" t="str">
        <f t="shared" si="47"/>
        <v>1</v>
      </c>
      <c r="L253" s="222" t="s">
        <v>171</v>
      </c>
      <c r="M253" s="223" t="s">
        <v>377</v>
      </c>
      <c r="N253" s="146" t="s">
        <v>369</v>
      </c>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195"/>
    </row>
    <row r="254" spans="1:39" s="93" customFormat="1" outlineLevel="1">
      <c r="A254" s="642" t="str">
        <f t="shared" si="47"/>
        <v>1</v>
      </c>
      <c r="L254" s="222" t="s">
        <v>387</v>
      </c>
      <c r="M254" s="223" t="s">
        <v>379</v>
      </c>
      <c r="N254" s="146" t="s">
        <v>369</v>
      </c>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195"/>
    </row>
    <row r="255" spans="1:39" s="93" customFormat="1" outlineLevel="1">
      <c r="A255" s="642" t="str">
        <f t="shared" si="47"/>
        <v>1</v>
      </c>
      <c r="L255" s="222" t="s">
        <v>388</v>
      </c>
      <c r="M255" s="223" t="s">
        <v>381</v>
      </c>
      <c r="N255" s="146" t="s">
        <v>369</v>
      </c>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195"/>
    </row>
    <row r="256" spans="1:39" s="93" customFormat="1" outlineLevel="1">
      <c r="A256" s="642" t="str">
        <f t="shared" si="47"/>
        <v>1</v>
      </c>
      <c r="L256" s="222" t="s">
        <v>389</v>
      </c>
      <c r="M256" s="223" t="s">
        <v>383</v>
      </c>
      <c r="N256" s="146" t="s">
        <v>369</v>
      </c>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195"/>
    </row>
    <row r="257" spans="1:39" s="95" customFormat="1" ht="22.5" outlineLevel="1">
      <c r="A257" s="642" t="str">
        <f t="shared" si="47"/>
        <v>1</v>
      </c>
      <c r="L257" s="218">
        <v>4</v>
      </c>
      <c r="M257" s="219" t="s">
        <v>390</v>
      </c>
      <c r="N257" s="146" t="s">
        <v>369</v>
      </c>
      <c r="O257" s="221">
        <f t="shared" ref="O257:AL257" si="50">SUM(O258:O262)</f>
        <v>0</v>
      </c>
      <c r="P257" s="221">
        <f t="shared" si="50"/>
        <v>0</v>
      </c>
      <c r="Q257" s="221">
        <f>SUM(Q258:Q262)</f>
        <v>0</v>
      </c>
      <c r="R257" s="221">
        <f t="shared" si="50"/>
        <v>0</v>
      </c>
      <c r="S257" s="221">
        <f t="shared" si="50"/>
        <v>0</v>
      </c>
      <c r="T257" s="221">
        <f t="shared" si="50"/>
        <v>0</v>
      </c>
      <c r="U257" s="221">
        <f t="shared" si="50"/>
        <v>0</v>
      </c>
      <c r="V257" s="221">
        <f t="shared" si="50"/>
        <v>0</v>
      </c>
      <c r="W257" s="221">
        <f t="shared" si="50"/>
        <v>0</v>
      </c>
      <c r="X257" s="221">
        <f t="shared" si="50"/>
        <v>0</v>
      </c>
      <c r="Y257" s="221">
        <f t="shared" si="50"/>
        <v>0</v>
      </c>
      <c r="Z257" s="221">
        <f t="shared" si="50"/>
        <v>0</v>
      </c>
      <c r="AA257" s="221">
        <f>SUM(AA258:AA262)</f>
        <v>0</v>
      </c>
      <c r="AB257" s="221">
        <f>SUM(AB258:AB262)</f>
        <v>0</v>
      </c>
      <c r="AC257" s="221">
        <f t="shared" si="50"/>
        <v>0</v>
      </c>
      <c r="AD257" s="221">
        <f t="shared" si="50"/>
        <v>0</v>
      </c>
      <c r="AE257" s="221">
        <f t="shared" si="50"/>
        <v>0</v>
      </c>
      <c r="AF257" s="221">
        <f t="shared" si="50"/>
        <v>0</v>
      </c>
      <c r="AG257" s="221">
        <f t="shared" si="50"/>
        <v>0</v>
      </c>
      <c r="AH257" s="221">
        <f t="shared" si="50"/>
        <v>0</v>
      </c>
      <c r="AI257" s="221">
        <f t="shared" si="50"/>
        <v>0</v>
      </c>
      <c r="AJ257" s="221">
        <f t="shared" si="50"/>
        <v>0</v>
      </c>
      <c r="AK257" s="221">
        <f t="shared" si="50"/>
        <v>0</v>
      </c>
      <c r="AL257" s="221">
        <f t="shared" si="50"/>
        <v>0</v>
      </c>
      <c r="AM257" s="195"/>
    </row>
    <row r="258" spans="1:39" s="93" customFormat="1" outlineLevel="1">
      <c r="A258" s="642" t="str">
        <f t="shared" si="47"/>
        <v>1</v>
      </c>
      <c r="L258" s="222" t="s">
        <v>148</v>
      </c>
      <c r="M258" s="223" t="s">
        <v>376</v>
      </c>
      <c r="N258" s="146" t="s">
        <v>369</v>
      </c>
      <c r="O258" s="224">
        <f>O240+O246-O252</f>
        <v>0</v>
      </c>
      <c r="P258" s="224">
        <f t="shared" ref="P258:AL262" si="51">P240+P246-P252</f>
        <v>0</v>
      </c>
      <c r="Q258" s="224">
        <f>Q240+Q246-Q252</f>
        <v>0</v>
      </c>
      <c r="R258" s="224">
        <f t="shared" si="51"/>
        <v>0</v>
      </c>
      <c r="S258" s="224">
        <f t="shared" si="51"/>
        <v>0</v>
      </c>
      <c r="T258" s="224">
        <f t="shared" si="51"/>
        <v>0</v>
      </c>
      <c r="U258" s="224">
        <f t="shared" si="51"/>
        <v>0</v>
      </c>
      <c r="V258" s="224">
        <f t="shared" si="51"/>
        <v>0</v>
      </c>
      <c r="W258" s="224">
        <f t="shared" si="51"/>
        <v>0</v>
      </c>
      <c r="X258" s="224">
        <f t="shared" si="51"/>
        <v>0</v>
      </c>
      <c r="Y258" s="224">
        <f t="shared" si="51"/>
        <v>0</v>
      </c>
      <c r="Z258" s="224">
        <f t="shared" si="51"/>
        <v>0</v>
      </c>
      <c r="AA258" s="224">
        <f t="shared" si="51"/>
        <v>0</v>
      </c>
      <c r="AB258" s="224">
        <f t="shared" si="51"/>
        <v>0</v>
      </c>
      <c r="AC258" s="224">
        <f t="shared" si="51"/>
        <v>0</v>
      </c>
      <c r="AD258" s="224">
        <f t="shared" si="51"/>
        <v>0</v>
      </c>
      <c r="AE258" s="224">
        <f t="shared" si="51"/>
        <v>0</v>
      </c>
      <c r="AF258" s="224">
        <f t="shared" si="51"/>
        <v>0</v>
      </c>
      <c r="AG258" s="224">
        <f t="shared" si="51"/>
        <v>0</v>
      </c>
      <c r="AH258" s="224">
        <f t="shared" si="51"/>
        <v>0</v>
      </c>
      <c r="AI258" s="224">
        <f t="shared" si="51"/>
        <v>0</v>
      </c>
      <c r="AJ258" s="224">
        <f t="shared" si="51"/>
        <v>0</v>
      </c>
      <c r="AK258" s="224">
        <f t="shared" si="51"/>
        <v>0</v>
      </c>
      <c r="AL258" s="224">
        <f t="shared" si="51"/>
        <v>0</v>
      </c>
      <c r="AM258" s="195"/>
    </row>
    <row r="259" spans="1:39" s="93" customFormat="1" outlineLevel="1">
      <c r="A259" s="642" t="str">
        <f t="shared" si="47"/>
        <v>1</v>
      </c>
      <c r="L259" s="222" t="s">
        <v>391</v>
      </c>
      <c r="M259" s="223" t="s">
        <v>377</v>
      </c>
      <c r="N259" s="146" t="s">
        <v>369</v>
      </c>
      <c r="O259" s="224">
        <f>O241+O247-O253</f>
        <v>0</v>
      </c>
      <c r="P259" s="224">
        <f>P241+P247-P253</f>
        <v>0</v>
      </c>
      <c r="Q259" s="224">
        <f>Q241+Q247-Q253</f>
        <v>0</v>
      </c>
      <c r="R259" s="224">
        <f>R241+R247-R253</f>
        <v>0</v>
      </c>
      <c r="S259" s="224">
        <f t="shared" si="51"/>
        <v>0</v>
      </c>
      <c r="T259" s="224">
        <f t="shared" si="51"/>
        <v>0</v>
      </c>
      <c r="U259" s="224">
        <f t="shared" si="51"/>
        <v>0</v>
      </c>
      <c r="V259" s="224">
        <f t="shared" si="51"/>
        <v>0</v>
      </c>
      <c r="W259" s="224">
        <f t="shared" si="51"/>
        <v>0</v>
      </c>
      <c r="X259" s="224">
        <f t="shared" si="51"/>
        <v>0</v>
      </c>
      <c r="Y259" s="224">
        <f t="shared" si="51"/>
        <v>0</v>
      </c>
      <c r="Z259" s="224">
        <f t="shared" si="51"/>
        <v>0</v>
      </c>
      <c r="AA259" s="224">
        <f t="shared" si="51"/>
        <v>0</v>
      </c>
      <c r="AB259" s="224">
        <f t="shared" si="51"/>
        <v>0</v>
      </c>
      <c r="AC259" s="224">
        <f t="shared" si="51"/>
        <v>0</v>
      </c>
      <c r="AD259" s="224">
        <f t="shared" si="51"/>
        <v>0</v>
      </c>
      <c r="AE259" s="224">
        <f t="shared" si="51"/>
        <v>0</v>
      </c>
      <c r="AF259" s="224">
        <f t="shared" si="51"/>
        <v>0</v>
      </c>
      <c r="AG259" s="224">
        <f t="shared" si="51"/>
        <v>0</v>
      </c>
      <c r="AH259" s="224">
        <f t="shared" si="51"/>
        <v>0</v>
      </c>
      <c r="AI259" s="224">
        <f t="shared" si="51"/>
        <v>0</v>
      </c>
      <c r="AJ259" s="224">
        <f t="shared" si="51"/>
        <v>0</v>
      </c>
      <c r="AK259" s="224">
        <f t="shared" si="51"/>
        <v>0</v>
      </c>
      <c r="AL259" s="224">
        <f t="shared" si="51"/>
        <v>0</v>
      </c>
      <c r="AM259" s="195"/>
    </row>
    <row r="260" spans="1:39" s="93" customFormat="1" outlineLevel="1">
      <c r="A260" s="642" t="str">
        <f t="shared" si="47"/>
        <v>1</v>
      </c>
      <c r="L260" s="222" t="s">
        <v>392</v>
      </c>
      <c r="M260" s="223" t="s">
        <v>379</v>
      </c>
      <c r="N260" s="146" t="s">
        <v>369</v>
      </c>
      <c r="O260" s="224">
        <f>O242+O248-O254</f>
        <v>0</v>
      </c>
      <c r="P260" s="224">
        <f>P242+P248-P254</f>
        <v>0</v>
      </c>
      <c r="Q260" s="224">
        <f>Q242+Q248-Q254</f>
        <v>0</v>
      </c>
      <c r="R260" s="224">
        <f>R242+R248-R254</f>
        <v>0</v>
      </c>
      <c r="S260" s="224">
        <f>S242+S248-S254</f>
        <v>0</v>
      </c>
      <c r="T260" s="224">
        <f t="shared" si="51"/>
        <v>0</v>
      </c>
      <c r="U260" s="224">
        <f t="shared" si="51"/>
        <v>0</v>
      </c>
      <c r="V260" s="224">
        <f t="shared" si="51"/>
        <v>0</v>
      </c>
      <c r="W260" s="224">
        <f t="shared" si="51"/>
        <v>0</v>
      </c>
      <c r="X260" s="224">
        <f t="shared" si="51"/>
        <v>0</v>
      </c>
      <c r="Y260" s="224">
        <f t="shared" si="51"/>
        <v>0</v>
      </c>
      <c r="Z260" s="224">
        <f t="shared" si="51"/>
        <v>0</v>
      </c>
      <c r="AA260" s="224">
        <f t="shared" ref="AA260:AD262" si="52">AA242+AA248-AA254</f>
        <v>0</v>
      </c>
      <c r="AB260" s="224">
        <f t="shared" si="52"/>
        <v>0</v>
      </c>
      <c r="AC260" s="224">
        <f t="shared" si="52"/>
        <v>0</v>
      </c>
      <c r="AD260" s="224">
        <f t="shared" si="52"/>
        <v>0</v>
      </c>
      <c r="AE260" s="224">
        <f t="shared" si="51"/>
        <v>0</v>
      </c>
      <c r="AF260" s="224">
        <f t="shared" si="51"/>
        <v>0</v>
      </c>
      <c r="AG260" s="224">
        <f t="shared" si="51"/>
        <v>0</v>
      </c>
      <c r="AH260" s="224">
        <f t="shared" si="51"/>
        <v>0</v>
      </c>
      <c r="AI260" s="224">
        <f t="shared" si="51"/>
        <v>0</v>
      </c>
      <c r="AJ260" s="224">
        <f t="shared" si="51"/>
        <v>0</v>
      </c>
      <c r="AK260" s="224">
        <f t="shared" si="51"/>
        <v>0</v>
      </c>
      <c r="AL260" s="224">
        <f>AL242+AL248-AL254</f>
        <v>0</v>
      </c>
      <c r="AM260" s="195"/>
    </row>
    <row r="261" spans="1:39" s="93" customFormat="1" outlineLevel="1">
      <c r="A261" s="642" t="str">
        <f t="shared" si="47"/>
        <v>1</v>
      </c>
      <c r="L261" s="222" t="s">
        <v>393</v>
      </c>
      <c r="M261" s="223" t="s">
        <v>381</v>
      </c>
      <c r="N261" s="146" t="s">
        <v>369</v>
      </c>
      <c r="O261" s="224">
        <f>O243+O249-O255</f>
        <v>0</v>
      </c>
      <c r="P261" s="224">
        <f>P243+P249-P255</f>
        <v>0</v>
      </c>
      <c r="Q261" s="224">
        <f>Q243+Q249-Q255</f>
        <v>0</v>
      </c>
      <c r="R261" s="224">
        <f>R243+R249-R255</f>
        <v>0</v>
      </c>
      <c r="S261" s="224">
        <f>S243+S249-S255</f>
        <v>0</v>
      </c>
      <c r="T261" s="224">
        <f t="shared" si="51"/>
        <v>0</v>
      </c>
      <c r="U261" s="224">
        <f t="shared" si="51"/>
        <v>0</v>
      </c>
      <c r="V261" s="224">
        <f t="shared" si="51"/>
        <v>0</v>
      </c>
      <c r="W261" s="224">
        <f t="shared" si="51"/>
        <v>0</v>
      </c>
      <c r="X261" s="224">
        <f t="shared" si="51"/>
        <v>0</v>
      </c>
      <c r="Y261" s="224">
        <f t="shared" si="51"/>
        <v>0</v>
      </c>
      <c r="Z261" s="224">
        <f t="shared" si="51"/>
        <v>0</v>
      </c>
      <c r="AA261" s="224">
        <f t="shared" si="52"/>
        <v>0</v>
      </c>
      <c r="AB261" s="224">
        <f t="shared" si="52"/>
        <v>0</v>
      </c>
      <c r="AC261" s="224">
        <f t="shared" si="52"/>
        <v>0</v>
      </c>
      <c r="AD261" s="224">
        <f t="shared" si="52"/>
        <v>0</v>
      </c>
      <c r="AE261" s="224">
        <f t="shared" si="51"/>
        <v>0</v>
      </c>
      <c r="AF261" s="224">
        <f t="shared" si="51"/>
        <v>0</v>
      </c>
      <c r="AG261" s="224">
        <f t="shared" si="51"/>
        <v>0</v>
      </c>
      <c r="AH261" s="224">
        <f t="shared" si="51"/>
        <v>0</v>
      </c>
      <c r="AI261" s="224">
        <f t="shared" si="51"/>
        <v>0</v>
      </c>
      <c r="AJ261" s="224">
        <f t="shared" si="51"/>
        <v>0</v>
      </c>
      <c r="AK261" s="224">
        <f t="shared" si="51"/>
        <v>0</v>
      </c>
      <c r="AL261" s="224">
        <f>AL243+AL249-AL255</f>
        <v>0</v>
      </c>
      <c r="AM261" s="195"/>
    </row>
    <row r="262" spans="1:39" s="93" customFormat="1" outlineLevel="1">
      <c r="A262" s="642" t="str">
        <f t="shared" si="47"/>
        <v>1</v>
      </c>
      <c r="L262" s="222" t="s">
        <v>394</v>
      </c>
      <c r="M262" s="223" t="s">
        <v>383</v>
      </c>
      <c r="N262" s="146" t="s">
        <v>369</v>
      </c>
      <c r="O262" s="224">
        <f>O244+O250-O256</f>
        <v>0</v>
      </c>
      <c r="P262" s="224">
        <f>P244+P250-P256</f>
        <v>0</v>
      </c>
      <c r="Q262" s="224">
        <f>Q244+Q250-Q256</f>
        <v>0</v>
      </c>
      <c r="R262" s="224">
        <f>R244+R250-R256</f>
        <v>0</v>
      </c>
      <c r="S262" s="224">
        <f>S244+S250-S256</f>
        <v>0</v>
      </c>
      <c r="T262" s="224">
        <f t="shared" si="51"/>
        <v>0</v>
      </c>
      <c r="U262" s="224">
        <f t="shared" si="51"/>
        <v>0</v>
      </c>
      <c r="V262" s="224">
        <f t="shared" si="51"/>
        <v>0</v>
      </c>
      <c r="W262" s="224">
        <f t="shared" si="51"/>
        <v>0</v>
      </c>
      <c r="X262" s="224">
        <f t="shared" si="51"/>
        <v>0</v>
      </c>
      <c r="Y262" s="224">
        <f t="shared" si="51"/>
        <v>0</v>
      </c>
      <c r="Z262" s="224">
        <f t="shared" si="51"/>
        <v>0</v>
      </c>
      <c r="AA262" s="224">
        <f t="shared" si="52"/>
        <v>0</v>
      </c>
      <c r="AB262" s="224">
        <f t="shared" si="52"/>
        <v>0</v>
      </c>
      <c r="AC262" s="224">
        <f t="shared" si="52"/>
        <v>0</v>
      </c>
      <c r="AD262" s="224">
        <f t="shared" si="52"/>
        <v>0</v>
      </c>
      <c r="AE262" s="224">
        <f t="shared" si="51"/>
        <v>0</v>
      </c>
      <c r="AF262" s="224">
        <f t="shared" si="51"/>
        <v>0</v>
      </c>
      <c r="AG262" s="224">
        <f t="shared" si="51"/>
        <v>0</v>
      </c>
      <c r="AH262" s="224">
        <f t="shared" si="51"/>
        <v>0</v>
      </c>
      <c r="AI262" s="224">
        <f t="shared" si="51"/>
        <v>0</v>
      </c>
      <c r="AJ262" s="224">
        <f t="shared" si="51"/>
        <v>0</v>
      </c>
      <c r="AK262" s="224">
        <f t="shared" si="51"/>
        <v>0</v>
      </c>
      <c r="AL262" s="224">
        <f>AL244+AL250-AL256</f>
        <v>0</v>
      </c>
      <c r="AM262" s="195"/>
    </row>
    <row r="263" spans="1:39" s="95" customFormat="1" outlineLevel="1">
      <c r="A263" s="642" t="str">
        <f t="shared" si="47"/>
        <v>1</v>
      </c>
      <c r="L263" s="218">
        <v>5</v>
      </c>
      <c r="M263" s="219" t="s">
        <v>395</v>
      </c>
      <c r="N263" s="146" t="s">
        <v>369</v>
      </c>
      <c r="O263" s="221">
        <f>SUM(O264:O268)</f>
        <v>0</v>
      </c>
      <c r="P263" s="221">
        <f t="shared" ref="P263:AL263" si="53">SUM(P264:P268)</f>
        <v>0</v>
      </c>
      <c r="Q263" s="221">
        <f>SUM(Q264:Q268)</f>
        <v>0</v>
      </c>
      <c r="R263" s="221">
        <f t="shared" si="53"/>
        <v>0</v>
      </c>
      <c r="S263" s="221">
        <f t="shared" si="53"/>
        <v>0</v>
      </c>
      <c r="T263" s="221">
        <f t="shared" si="53"/>
        <v>0</v>
      </c>
      <c r="U263" s="221">
        <f t="shared" si="53"/>
        <v>0</v>
      </c>
      <c r="V263" s="221">
        <f t="shared" si="53"/>
        <v>0</v>
      </c>
      <c r="W263" s="221">
        <f t="shared" si="53"/>
        <v>0</v>
      </c>
      <c r="X263" s="221">
        <f t="shared" si="53"/>
        <v>0</v>
      </c>
      <c r="Y263" s="221">
        <f t="shared" si="53"/>
        <v>0</v>
      </c>
      <c r="Z263" s="221">
        <f t="shared" si="53"/>
        <v>0</v>
      </c>
      <c r="AA263" s="221">
        <f>SUM(AA264:AA268)</f>
        <v>0</v>
      </c>
      <c r="AB263" s="221">
        <f>SUM(AB264:AB268)</f>
        <v>0</v>
      </c>
      <c r="AC263" s="221">
        <f t="shared" si="53"/>
        <v>0</v>
      </c>
      <c r="AD263" s="221">
        <f t="shared" si="53"/>
        <v>0</v>
      </c>
      <c r="AE263" s="221">
        <f t="shared" si="53"/>
        <v>0</v>
      </c>
      <c r="AF263" s="221">
        <f t="shared" si="53"/>
        <v>0</v>
      </c>
      <c r="AG263" s="221">
        <f t="shared" si="53"/>
        <v>0</v>
      </c>
      <c r="AH263" s="221">
        <f t="shared" si="53"/>
        <v>0</v>
      </c>
      <c r="AI263" s="221">
        <f t="shared" si="53"/>
        <v>0</v>
      </c>
      <c r="AJ263" s="221">
        <f t="shared" si="53"/>
        <v>0</v>
      </c>
      <c r="AK263" s="221">
        <f t="shared" si="53"/>
        <v>0</v>
      </c>
      <c r="AL263" s="221">
        <f t="shared" si="53"/>
        <v>0</v>
      </c>
      <c r="AM263" s="195"/>
    </row>
    <row r="264" spans="1:39" s="93" customFormat="1" outlineLevel="1">
      <c r="A264" s="642" t="str">
        <f t="shared" si="47"/>
        <v>1</v>
      </c>
      <c r="L264" s="222" t="s">
        <v>122</v>
      </c>
      <c r="M264" s="223" t="s">
        <v>376</v>
      </c>
      <c r="N264" s="146" t="s">
        <v>369</v>
      </c>
      <c r="O264" s="224">
        <f>(O258+O240)/2</f>
        <v>0</v>
      </c>
      <c r="P264" s="224">
        <f t="shared" ref="P264:AL268" si="54">(P258+P240)/2</f>
        <v>0</v>
      </c>
      <c r="Q264" s="224">
        <f>(Q258+Q240)/2</f>
        <v>0</v>
      </c>
      <c r="R264" s="224">
        <f t="shared" si="54"/>
        <v>0</v>
      </c>
      <c r="S264" s="224">
        <f t="shared" si="54"/>
        <v>0</v>
      </c>
      <c r="T264" s="224">
        <f t="shared" si="54"/>
        <v>0</v>
      </c>
      <c r="U264" s="224">
        <f t="shared" si="54"/>
        <v>0</v>
      </c>
      <c r="V264" s="224">
        <f t="shared" si="54"/>
        <v>0</v>
      </c>
      <c r="W264" s="224">
        <f t="shared" si="54"/>
        <v>0</v>
      </c>
      <c r="X264" s="224">
        <f t="shared" si="54"/>
        <v>0</v>
      </c>
      <c r="Y264" s="224">
        <f t="shared" si="54"/>
        <v>0</v>
      </c>
      <c r="Z264" s="224">
        <f t="shared" si="54"/>
        <v>0</v>
      </c>
      <c r="AA264" s="224">
        <f t="shared" si="54"/>
        <v>0</v>
      </c>
      <c r="AB264" s="224">
        <f t="shared" si="54"/>
        <v>0</v>
      </c>
      <c r="AC264" s="224">
        <f t="shared" si="54"/>
        <v>0</v>
      </c>
      <c r="AD264" s="224">
        <f t="shared" si="54"/>
        <v>0</v>
      </c>
      <c r="AE264" s="224">
        <f t="shared" si="54"/>
        <v>0</v>
      </c>
      <c r="AF264" s="224">
        <f t="shared" si="54"/>
        <v>0</v>
      </c>
      <c r="AG264" s="224">
        <f t="shared" si="54"/>
        <v>0</v>
      </c>
      <c r="AH264" s="224">
        <f t="shared" si="54"/>
        <v>0</v>
      </c>
      <c r="AI264" s="224">
        <f t="shared" si="54"/>
        <v>0</v>
      </c>
      <c r="AJ264" s="224">
        <f t="shared" si="54"/>
        <v>0</v>
      </c>
      <c r="AK264" s="224">
        <f t="shared" si="54"/>
        <v>0</v>
      </c>
      <c r="AL264" s="224">
        <f t="shared" si="54"/>
        <v>0</v>
      </c>
      <c r="AM264" s="195"/>
    </row>
    <row r="265" spans="1:39" s="93" customFormat="1" outlineLevel="1">
      <c r="A265" s="642" t="str">
        <f t="shared" si="47"/>
        <v>1</v>
      </c>
      <c r="L265" s="222" t="s">
        <v>123</v>
      </c>
      <c r="M265" s="223" t="s">
        <v>377</v>
      </c>
      <c r="N265" s="146" t="s">
        <v>369</v>
      </c>
      <c r="O265" s="224">
        <f>(O259+O241)/2</f>
        <v>0</v>
      </c>
      <c r="P265" s="224">
        <f t="shared" si="54"/>
        <v>0</v>
      </c>
      <c r="Q265" s="224">
        <f>(Q259+Q241)/2</f>
        <v>0</v>
      </c>
      <c r="R265" s="224">
        <f t="shared" si="54"/>
        <v>0</v>
      </c>
      <c r="S265" s="224">
        <f t="shared" si="54"/>
        <v>0</v>
      </c>
      <c r="T265" s="224">
        <f t="shared" si="54"/>
        <v>0</v>
      </c>
      <c r="U265" s="224">
        <f t="shared" si="54"/>
        <v>0</v>
      </c>
      <c r="V265" s="224">
        <f t="shared" si="54"/>
        <v>0</v>
      </c>
      <c r="W265" s="224">
        <f t="shared" si="54"/>
        <v>0</v>
      </c>
      <c r="X265" s="224">
        <f t="shared" si="54"/>
        <v>0</v>
      </c>
      <c r="Y265" s="224">
        <f t="shared" si="54"/>
        <v>0</v>
      </c>
      <c r="Z265" s="224">
        <f t="shared" si="54"/>
        <v>0</v>
      </c>
      <c r="AA265" s="224">
        <f t="shared" si="54"/>
        <v>0</v>
      </c>
      <c r="AB265" s="224">
        <f t="shared" si="54"/>
        <v>0</v>
      </c>
      <c r="AC265" s="224">
        <f t="shared" si="54"/>
        <v>0</v>
      </c>
      <c r="AD265" s="224">
        <f t="shared" si="54"/>
        <v>0</v>
      </c>
      <c r="AE265" s="224">
        <f t="shared" si="54"/>
        <v>0</v>
      </c>
      <c r="AF265" s="224">
        <f t="shared" si="54"/>
        <v>0</v>
      </c>
      <c r="AG265" s="224">
        <f t="shared" si="54"/>
        <v>0</v>
      </c>
      <c r="AH265" s="224">
        <f t="shared" si="54"/>
        <v>0</v>
      </c>
      <c r="AI265" s="224">
        <f t="shared" si="54"/>
        <v>0</v>
      </c>
      <c r="AJ265" s="224">
        <f t="shared" si="54"/>
        <v>0</v>
      </c>
      <c r="AK265" s="224">
        <f t="shared" si="54"/>
        <v>0</v>
      </c>
      <c r="AL265" s="224">
        <f t="shared" si="54"/>
        <v>0</v>
      </c>
      <c r="AM265" s="195"/>
    </row>
    <row r="266" spans="1:39" s="93" customFormat="1" outlineLevel="1">
      <c r="A266" s="642" t="str">
        <f t="shared" si="47"/>
        <v>1</v>
      </c>
      <c r="L266" s="222" t="s">
        <v>396</v>
      </c>
      <c r="M266" s="223" t="s">
        <v>379</v>
      </c>
      <c r="N266" s="146" t="s">
        <v>369</v>
      </c>
      <c r="O266" s="224">
        <f>(O260+O242)/2</f>
        <v>0</v>
      </c>
      <c r="P266" s="224">
        <f t="shared" si="54"/>
        <v>0</v>
      </c>
      <c r="Q266" s="224">
        <f>(Q260+Q242)/2</f>
        <v>0</v>
      </c>
      <c r="R266" s="224">
        <f t="shared" si="54"/>
        <v>0</v>
      </c>
      <c r="S266" s="224">
        <f t="shared" si="54"/>
        <v>0</v>
      </c>
      <c r="T266" s="224">
        <f t="shared" si="54"/>
        <v>0</v>
      </c>
      <c r="U266" s="224">
        <f t="shared" si="54"/>
        <v>0</v>
      </c>
      <c r="V266" s="224">
        <f t="shared" si="54"/>
        <v>0</v>
      </c>
      <c r="W266" s="224">
        <f t="shared" si="54"/>
        <v>0</v>
      </c>
      <c r="X266" s="224">
        <f t="shared" si="54"/>
        <v>0</v>
      </c>
      <c r="Y266" s="224">
        <f t="shared" si="54"/>
        <v>0</v>
      </c>
      <c r="Z266" s="224">
        <f t="shared" si="54"/>
        <v>0</v>
      </c>
      <c r="AA266" s="224">
        <f t="shared" si="54"/>
        <v>0</v>
      </c>
      <c r="AB266" s="224">
        <f t="shared" si="54"/>
        <v>0</v>
      </c>
      <c r="AC266" s="224">
        <f t="shared" si="54"/>
        <v>0</v>
      </c>
      <c r="AD266" s="224">
        <f t="shared" si="54"/>
        <v>0</v>
      </c>
      <c r="AE266" s="224">
        <f t="shared" si="54"/>
        <v>0</v>
      </c>
      <c r="AF266" s="224">
        <f t="shared" si="54"/>
        <v>0</v>
      </c>
      <c r="AG266" s="224">
        <f t="shared" si="54"/>
        <v>0</v>
      </c>
      <c r="AH266" s="224">
        <f t="shared" si="54"/>
        <v>0</v>
      </c>
      <c r="AI266" s="224">
        <f t="shared" si="54"/>
        <v>0</v>
      </c>
      <c r="AJ266" s="224">
        <f t="shared" si="54"/>
        <v>0</v>
      </c>
      <c r="AK266" s="224">
        <f t="shared" si="54"/>
        <v>0</v>
      </c>
      <c r="AL266" s="224">
        <f t="shared" si="54"/>
        <v>0</v>
      </c>
      <c r="AM266" s="195"/>
    </row>
    <row r="267" spans="1:39" s="93" customFormat="1" outlineLevel="1">
      <c r="A267" s="642" t="str">
        <f t="shared" si="47"/>
        <v>1</v>
      </c>
      <c r="L267" s="222" t="s">
        <v>397</v>
      </c>
      <c r="M267" s="223" t="s">
        <v>381</v>
      </c>
      <c r="N267" s="146" t="s">
        <v>369</v>
      </c>
      <c r="O267" s="224">
        <f>(O261+O243)/2</f>
        <v>0</v>
      </c>
      <c r="P267" s="224">
        <f t="shared" si="54"/>
        <v>0</v>
      </c>
      <c r="Q267" s="224">
        <f>(Q261+Q243)/2</f>
        <v>0</v>
      </c>
      <c r="R267" s="224">
        <f t="shared" si="54"/>
        <v>0</v>
      </c>
      <c r="S267" s="224">
        <f t="shared" si="54"/>
        <v>0</v>
      </c>
      <c r="T267" s="224">
        <f t="shared" si="54"/>
        <v>0</v>
      </c>
      <c r="U267" s="224">
        <f t="shared" si="54"/>
        <v>0</v>
      </c>
      <c r="V267" s="224">
        <f t="shared" si="54"/>
        <v>0</v>
      </c>
      <c r="W267" s="224">
        <f t="shared" si="54"/>
        <v>0</v>
      </c>
      <c r="X267" s="224">
        <f t="shared" si="54"/>
        <v>0</v>
      </c>
      <c r="Y267" s="224">
        <f t="shared" si="54"/>
        <v>0</v>
      </c>
      <c r="Z267" s="224">
        <f t="shared" si="54"/>
        <v>0</v>
      </c>
      <c r="AA267" s="224">
        <f t="shared" si="54"/>
        <v>0</v>
      </c>
      <c r="AB267" s="224">
        <f t="shared" si="54"/>
        <v>0</v>
      </c>
      <c r="AC267" s="224">
        <f t="shared" si="54"/>
        <v>0</v>
      </c>
      <c r="AD267" s="224">
        <f t="shared" si="54"/>
        <v>0</v>
      </c>
      <c r="AE267" s="224">
        <f t="shared" si="54"/>
        <v>0</v>
      </c>
      <c r="AF267" s="224">
        <f t="shared" si="54"/>
        <v>0</v>
      </c>
      <c r="AG267" s="224">
        <f t="shared" si="54"/>
        <v>0</v>
      </c>
      <c r="AH267" s="224">
        <f t="shared" si="54"/>
        <v>0</v>
      </c>
      <c r="AI267" s="224">
        <f t="shared" si="54"/>
        <v>0</v>
      </c>
      <c r="AJ267" s="224">
        <f t="shared" si="54"/>
        <v>0</v>
      </c>
      <c r="AK267" s="224">
        <f t="shared" si="54"/>
        <v>0</v>
      </c>
      <c r="AL267" s="224">
        <f t="shared" si="54"/>
        <v>0</v>
      </c>
      <c r="AM267" s="195"/>
    </row>
    <row r="268" spans="1:39" s="93" customFormat="1" outlineLevel="1">
      <c r="A268" s="642" t="str">
        <f t="shared" si="47"/>
        <v>1</v>
      </c>
      <c r="L268" s="222" t="s">
        <v>398</v>
      </c>
      <c r="M268" s="223" t="s">
        <v>383</v>
      </c>
      <c r="N268" s="146" t="s">
        <v>369</v>
      </c>
      <c r="O268" s="224">
        <f>(O262+O244)/2</f>
        <v>0</v>
      </c>
      <c r="P268" s="224">
        <f t="shared" si="54"/>
        <v>0</v>
      </c>
      <c r="Q268" s="224">
        <f>(Q262+Q244)/2</f>
        <v>0</v>
      </c>
      <c r="R268" s="224">
        <f t="shared" si="54"/>
        <v>0</v>
      </c>
      <c r="S268" s="224">
        <f t="shared" si="54"/>
        <v>0</v>
      </c>
      <c r="T268" s="224">
        <f t="shared" si="54"/>
        <v>0</v>
      </c>
      <c r="U268" s="224">
        <f t="shared" si="54"/>
        <v>0</v>
      </c>
      <c r="V268" s="224">
        <f t="shared" si="54"/>
        <v>0</v>
      </c>
      <c r="W268" s="224">
        <f t="shared" si="54"/>
        <v>0</v>
      </c>
      <c r="X268" s="224">
        <f t="shared" si="54"/>
        <v>0</v>
      </c>
      <c r="Y268" s="224">
        <f t="shared" si="54"/>
        <v>0</v>
      </c>
      <c r="Z268" s="224">
        <f t="shared" si="54"/>
        <v>0</v>
      </c>
      <c r="AA268" s="224">
        <f t="shared" si="54"/>
        <v>0</v>
      </c>
      <c r="AB268" s="224">
        <f t="shared" si="54"/>
        <v>0</v>
      </c>
      <c r="AC268" s="224">
        <f t="shared" si="54"/>
        <v>0</v>
      </c>
      <c r="AD268" s="224">
        <f t="shared" si="54"/>
        <v>0</v>
      </c>
      <c r="AE268" s="224">
        <f t="shared" si="54"/>
        <v>0</v>
      </c>
      <c r="AF268" s="224">
        <f t="shared" si="54"/>
        <v>0</v>
      </c>
      <c r="AG268" s="224">
        <f t="shared" si="54"/>
        <v>0</v>
      </c>
      <c r="AH268" s="224">
        <f t="shared" si="54"/>
        <v>0</v>
      </c>
      <c r="AI268" s="224">
        <f t="shared" si="54"/>
        <v>0</v>
      </c>
      <c r="AJ268" s="224">
        <f t="shared" si="54"/>
        <v>0</v>
      </c>
      <c r="AK268" s="224">
        <f t="shared" si="54"/>
        <v>0</v>
      </c>
      <c r="AL268" s="224">
        <f t="shared" si="54"/>
        <v>0</v>
      </c>
      <c r="AM268" s="195"/>
    </row>
    <row r="269" spans="1:39" s="95" customFormat="1" outlineLevel="1">
      <c r="A269" s="642" t="str">
        <f t="shared" si="47"/>
        <v>1</v>
      </c>
      <c r="L269" s="218">
        <v>6</v>
      </c>
      <c r="M269" s="219" t="s">
        <v>399</v>
      </c>
      <c r="N269" s="225"/>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195"/>
    </row>
    <row r="270" spans="1:39" s="93" customFormat="1" outlineLevel="1">
      <c r="A270" s="642" t="str">
        <f t="shared" si="47"/>
        <v>1</v>
      </c>
      <c r="L270" s="222" t="s">
        <v>195</v>
      </c>
      <c r="M270" s="223" t="s">
        <v>376</v>
      </c>
      <c r="N270" s="220" t="s">
        <v>145</v>
      </c>
      <c r="O270" s="224">
        <f t="shared" ref="O270:AD270" si="55">IF(O264=0,0,O276/O264*100)</f>
        <v>0</v>
      </c>
      <c r="P270" s="224">
        <f t="shared" si="55"/>
        <v>0</v>
      </c>
      <c r="Q270" s="224">
        <f t="shared" si="55"/>
        <v>0</v>
      </c>
      <c r="R270" s="224">
        <f t="shared" si="55"/>
        <v>0</v>
      </c>
      <c r="S270" s="224">
        <f t="shared" si="55"/>
        <v>0</v>
      </c>
      <c r="T270" s="224">
        <f t="shared" si="55"/>
        <v>0</v>
      </c>
      <c r="U270" s="224">
        <f t="shared" si="55"/>
        <v>0</v>
      </c>
      <c r="V270" s="224">
        <f t="shared" si="55"/>
        <v>0</v>
      </c>
      <c r="W270" s="224">
        <f t="shared" si="55"/>
        <v>0</v>
      </c>
      <c r="X270" s="224">
        <f t="shared" si="55"/>
        <v>0</v>
      </c>
      <c r="Y270" s="224">
        <f t="shared" si="55"/>
        <v>0</v>
      </c>
      <c r="Z270" s="224">
        <f t="shared" si="55"/>
        <v>0</v>
      </c>
      <c r="AA270" s="224">
        <f t="shared" si="55"/>
        <v>0</v>
      </c>
      <c r="AB270" s="224">
        <f t="shared" si="55"/>
        <v>0</v>
      </c>
      <c r="AC270" s="224">
        <f t="shared" si="55"/>
        <v>0</v>
      </c>
      <c r="AD270" s="224">
        <f t="shared" si="55"/>
        <v>0</v>
      </c>
      <c r="AE270" s="224">
        <f t="shared" ref="P270:AL274" si="56">IF(AE264=0,0,AE276/AE264*100)</f>
        <v>0</v>
      </c>
      <c r="AF270" s="224">
        <f t="shared" si="56"/>
        <v>0</v>
      </c>
      <c r="AG270" s="224">
        <f t="shared" si="56"/>
        <v>0</v>
      </c>
      <c r="AH270" s="224">
        <f t="shared" si="56"/>
        <v>0</v>
      </c>
      <c r="AI270" s="224">
        <f t="shared" si="56"/>
        <v>0</v>
      </c>
      <c r="AJ270" s="224">
        <f t="shared" si="56"/>
        <v>0</v>
      </c>
      <c r="AK270" s="224">
        <f t="shared" si="56"/>
        <v>0</v>
      </c>
      <c r="AL270" s="224">
        <f t="shared" si="56"/>
        <v>0</v>
      </c>
      <c r="AM270" s="195"/>
    </row>
    <row r="271" spans="1:39" s="93" customFormat="1" outlineLevel="1">
      <c r="A271" s="642" t="str">
        <f t="shared" si="47"/>
        <v>1</v>
      </c>
      <c r="L271" s="222" t="s">
        <v>196</v>
      </c>
      <c r="M271" s="223" t="s">
        <v>377</v>
      </c>
      <c r="N271" s="220" t="s">
        <v>145</v>
      </c>
      <c r="O271" s="224">
        <f>IF(O265=0,0,O277/O265*100)</f>
        <v>0</v>
      </c>
      <c r="P271" s="224">
        <f t="shared" si="56"/>
        <v>0</v>
      </c>
      <c r="Q271" s="224">
        <f t="shared" si="56"/>
        <v>0</v>
      </c>
      <c r="R271" s="224">
        <f t="shared" si="56"/>
        <v>0</v>
      </c>
      <c r="S271" s="224">
        <f t="shared" si="56"/>
        <v>0</v>
      </c>
      <c r="T271" s="224">
        <f t="shared" si="56"/>
        <v>0</v>
      </c>
      <c r="U271" s="224">
        <f t="shared" si="56"/>
        <v>0</v>
      </c>
      <c r="V271" s="224">
        <f t="shared" si="56"/>
        <v>0</v>
      </c>
      <c r="W271" s="224">
        <f t="shared" si="56"/>
        <v>0</v>
      </c>
      <c r="X271" s="224">
        <f t="shared" si="56"/>
        <v>0</v>
      </c>
      <c r="Y271" s="224">
        <f t="shared" si="56"/>
        <v>0</v>
      </c>
      <c r="Z271" s="224">
        <f t="shared" si="56"/>
        <v>0</v>
      </c>
      <c r="AA271" s="224">
        <f t="shared" si="56"/>
        <v>0</v>
      </c>
      <c r="AB271" s="224">
        <f t="shared" si="56"/>
        <v>0</v>
      </c>
      <c r="AC271" s="224">
        <f t="shared" si="56"/>
        <v>0</v>
      </c>
      <c r="AD271" s="224">
        <f t="shared" si="56"/>
        <v>0</v>
      </c>
      <c r="AE271" s="224">
        <f t="shared" si="56"/>
        <v>0</v>
      </c>
      <c r="AF271" s="224">
        <f t="shared" si="56"/>
        <v>0</v>
      </c>
      <c r="AG271" s="224">
        <f t="shared" si="56"/>
        <v>0</v>
      </c>
      <c r="AH271" s="224">
        <f t="shared" si="56"/>
        <v>0</v>
      </c>
      <c r="AI271" s="224">
        <f t="shared" si="56"/>
        <v>0</v>
      </c>
      <c r="AJ271" s="224">
        <f t="shared" si="56"/>
        <v>0</v>
      </c>
      <c r="AK271" s="224">
        <f t="shared" si="56"/>
        <v>0</v>
      </c>
      <c r="AL271" s="224">
        <f t="shared" si="56"/>
        <v>0</v>
      </c>
      <c r="AM271" s="195"/>
    </row>
    <row r="272" spans="1:39" s="93" customFormat="1" outlineLevel="1">
      <c r="A272" s="642" t="str">
        <f t="shared" si="47"/>
        <v>1</v>
      </c>
      <c r="L272" s="222" t="s">
        <v>400</v>
      </c>
      <c r="M272" s="223" t="s">
        <v>379</v>
      </c>
      <c r="N272" s="220" t="s">
        <v>145</v>
      </c>
      <c r="O272" s="224">
        <f>IF(O266=0,0,O278/O266*100)</f>
        <v>0</v>
      </c>
      <c r="P272" s="224">
        <f t="shared" si="56"/>
        <v>0</v>
      </c>
      <c r="Q272" s="224">
        <f t="shared" si="56"/>
        <v>0</v>
      </c>
      <c r="R272" s="224">
        <f t="shared" si="56"/>
        <v>0</v>
      </c>
      <c r="S272" s="224">
        <f t="shared" si="56"/>
        <v>0</v>
      </c>
      <c r="T272" s="224">
        <f t="shared" si="56"/>
        <v>0</v>
      </c>
      <c r="U272" s="224">
        <f t="shared" si="56"/>
        <v>0</v>
      </c>
      <c r="V272" s="224">
        <f t="shared" si="56"/>
        <v>0</v>
      </c>
      <c r="W272" s="224">
        <f t="shared" si="56"/>
        <v>0</v>
      </c>
      <c r="X272" s="224">
        <f t="shared" si="56"/>
        <v>0</v>
      </c>
      <c r="Y272" s="224">
        <f t="shared" si="56"/>
        <v>0</v>
      </c>
      <c r="Z272" s="224">
        <f t="shared" si="56"/>
        <v>0</v>
      </c>
      <c r="AA272" s="224">
        <f t="shared" si="56"/>
        <v>0</v>
      </c>
      <c r="AB272" s="224">
        <f t="shared" si="56"/>
        <v>0</v>
      </c>
      <c r="AC272" s="224">
        <f t="shared" si="56"/>
        <v>0</v>
      </c>
      <c r="AD272" s="224">
        <f t="shared" si="56"/>
        <v>0</v>
      </c>
      <c r="AE272" s="224">
        <f t="shared" si="56"/>
        <v>0</v>
      </c>
      <c r="AF272" s="224">
        <f t="shared" si="56"/>
        <v>0</v>
      </c>
      <c r="AG272" s="224">
        <f t="shared" si="56"/>
        <v>0</v>
      </c>
      <c r="AH272" s="224">
        <f t="shared" si="56"/>
        <v>0</v>
      </c>
      <c r="AI272" s="224">
        <f t="shared" si="56"/>
        <v>0</v>
      </c>
      <c r="AJ272" s="224">
        <f t="shared" si="56"/>
        <v>0</v>
      </c>
      <c r="AK272" s="224">
        <f t="shared" si="56"/>
        <v>0</v>
      </c>
      <c r="AL272" s="224">
        <f t="shared" si="56"/>
        <v>0</v>
      </c>
      <c r="AM272" s="195"/>
    </row>
    <row r="273" spans="1:39" s="93" customFormat="1" outlineLevel="1">
      <c r="A273" s="642" t="str">
        <f t="shared" si="47"/>
        <v>1</v>
      </c>
      <c r="L273" s="222" t="s">
        <v>401</v>
      </c>
      <c r="M273" s="223" t="s">
        <v>381</v>
      </c>
      <c r="N273" s="220" t="s">
        <v>145</v>
      </c>
      <c r="O273" s="224">
        <f>IF(O267=0,0,O279/O267*100)</f>
        <v>0</v>
      </c>
      <c r="P273" s="224">
        <f t="shared" si="56"/>
        <v>0</v>
      </c>
      <c r="Q273" s="224">
        <f t="shared" si="56"/>
        <v>0</v>
      </c>
      <c r="R273" s="224">
        <f t="shared" si="56"/>
        <v>0</v>
      </c>
      <c r="S273" s="224">
        <f t="shared" si="56"/>
        <v>0</v>
      </c>
      <c r="T273" s="224">
        <f t="shared" si="56"/>
        <v>0</v>
      </c>
      <c r="U273" s="224">
        <f t="shared" si="56"/>
        <v>0</v>
      </c>
      <c r="V273" s="224">
        <f t="shared" si="56"/>
        <v>0</v>
      </c>
      <c r="W273" s="224">
        <f t="shared" si="56"/>
        <v>0</v>
      </c>
      <c r="X273" s="224">
        <f t="shared" si="56"/>
        <v>0</v>
      </c>
      <c r="Y273" s="224">
        <f t="shared" si="56"/>
        <v>0</v>
      </c>
      <c r="Z273" s="224">
        <f t="shared" si="56"/>
        <v>0</v>
      </c>
      <c r="AA273" s="224">
        <f t="shared" si="56"/>
        <v>0</v>
      </c>
      <c r="AB273" s="224">
        <f t="shared" si="56"/>
        <v>0</v>
      </c>
      <c r="AC273" s="224">
        <f t="shared" si="56"/>
        <v>0</v>
      </c>
      <c r="AD273" s="224">
        <f t="shared" si="56"/>
        <v>0</v>
      </c>
      <c r="AE273" s="224">
        <f t="shared" si="56"/>
        <v>0</v>
      </c>
      <c r="AF273" s="224">
        <f t="shared" si="56"/>
        <v>0</v>
      </c>
      <c r="AG273" s="224">
        <f t="shared" si="56"/>
        <v>0</v>
      </c>
      <c r="AH273" s="224">
        <f t="shared" si="56"/>
        <v>0</v>
      </c>
      <c r="AI273" s="224">
        <f t="shared" si="56"/>
        <v>0</v>
      </c>
      <c r="AJ273" s="224">
        <f t="shared" si="56"/>
        <v>0</v>
      </c>
      <c r="AK273" s="224">
        <f t="shared" si="56"/>
        <v>0</v>
      </c>
      <c r="AL273" s="224">
        <f t="shared" si="56"/>
        <v>0</v>
      </c>
      <c r="AM273" s="195"/>
    </row>
    <row r="274" spans="1:39" s="93" customFormat="1" outlineLevel="1">
      <c r="A274" s="642" t="str">
        <f t="shared" si="47"/>
        <v>1</v>
      </c>
      <c r="L274" s="222" t="s">
        <v>402</v>
      </c>
      <c r="M274" s="223" t="s">
        <v>383</v>
      </c>
      <c r="N274" s="220" t="s">
        <v>145</v>
      </c>
      <c r="O274" s="224">
        <f>IF(O268=0,0,O280/O268*100)</f>
        <v>0</v>
      </c>
      <c r="P274" s="224">
        <f t="shared" si="56"/>
        <v>0</v>
      </c>
      <c r="Q274" s="224">
        <f t="shared" si="56"/>
        <v>0</v>
      </c>
      <c r="R274" s="224">
        <f t="shared" si="56"/>
        <v>0</v>
      </c>
      <c r="S274" s="224">
        <f t="shared" si="56"/>
        <v>0</v>
      </c>
      <c r="T274" s="224">
        <f t="shared" si="56"/>
        <v>0</v>
      </c>
      <c r="U274" s="224">
        <f t="shared" si="56"/>
        <v>0</v>
      </c>
      <c r="V274" s="224">
        <f t="shared" si="56"/>
        <v>0</v>
      </c>
      <c r="W274" s="224">
        <f t="shared" si="56"/>
        <v>0</v>
      </c>
      <c r="X274" s="224">
        <f t="shared" si="56"/>
        <v>0</v>
      </c>
      <c r="Y274" s="224">
        <f t="shared" si="56"/>
        <v>0</v>
      </c>
      <c r="Z274" s="224">
        <f t="shared" si="56"/>
        <v>0</v>
      </c>
      <c r="AA274" s="224">
        <f t="shared" si="56"/>
        <v>0</v>
      </c>
      <c r="AB274" s="224">
        <f t="shared" si="56"/>
        <v>0</v>
      </c>
      <c r="AC274" s="224">
        <f t="shared" si="56"/>
        <v>0</v>
      </c>
      <c r="AD274" s="224">
        <f t="shared" si="56"/>
        <v>0</v>
      </c>
      <c r="AE274" s="224">
        <f t="shared" si="56"/>
        <v>0</v>
      </c>
      <c r="AF274" s="224">
        <f t="shared" si="56"/>
        <v>0</v>
      </c>
      <c r="AG274" s="224">
        <f t="shared" si="56"/>
        <v>0</v>
      </c>
      <c r="AH274" s="224">
        <f t="shared" si="56"/>
        <v>0</v>
      </c>
      <c r="AI274" s="224">
        <f t="shared" si="56"/>
        <v>0</v>
      </c>
      <c r="AJ274" s="224">
        <f t="shared" si="56"/>
        <v>0</v>
      </c>
      <c r="AK274" s="224">
        <f t="shared" si="56"/>
        <v>0</v>
      </c>
      <c r="AL274" s="224">
        <f t="shared" si="56"/>
        <v>0</v>
      </c>
      <c r="AM274" s="195"/>
    </row>
    <row r="275" spans="1:39" s="95" customFormat="1" outlineLevel="1">
      <c r="A275" s="642" t="str">
        <f t="shared" si="47"/>
        <v>1</v>
      </c>
      <c r="L275" s="218">
        <v>7</v>
      </c>
      <c r="M275" s="219" t="s">
        <v>403</v>
      </c>
      <c r="N275" s="146" t="s">
        <v>369</v>
      </c>
      <c r="O275" s="221">
        <f t="shared" ref="O275:AL275" si="57">SUM(O276:O280)</f>
        <v>0</v>
      </c>
      <c r="P275" s="221">
        <f t="shared" si="57"/>
        <v>0</v>
      </c>
      <c r="Q275" s="221">
        <f>SUM(Q276:Q280)</f>
        <v>0</v>
      </c>
      <c r="R275" s="221">
        <f t="shared" si="57"/>
        <v>0</v>
      </c>
      <c r="S275" s="221">
        <f t="shared" si="57"/>
        <v>0</v>
      </c>
      <c r="T275" s="221">
        <f t="shared" si="57"/>
        <v>0</v>
      </c>
      <c r="U275" s="221">
        <f t="shared" si="57"/>
        <v>0</v>
      </c>
      <c r="V275" s="221">
        <f t="shared" si="57"/>
        <v>0</v>
      </c>
      <c r="W275" s="221">
        <f t="shared" si="57"/>
        <v>0</v>
      </c>
      <c r="X275" s="221">
        <f t="shared" si="57"/>
        <v>0</v>
      </c>
      <c r="Y275" s="221">
        <f t="shared" si="57"/>
        <v>0</v>
      </c>
      <c r="Z275" s="221">
        <f t="shared" si="57"/>
        <v>0</v>
      </c>
      <c r="AA275" s="221">
        <f>SUM(AA276:AA280)</f>
        <v>0</v>
      </c>
      <c r="AB275" s="221">
        <f>SUM(AB276:AB280)</f>
        <v>0</v>
      </c>
      <c r="AC275" s="221">
        <f t="shared" si="57"/>
        <v>0</v>
      </c>
      <c r="AD275" s="221">
        <f t="shared" si="57"/>
        <v>0</v>
      </c>
      <c r="AE275" s="221">
        <f t="shared" si="57"/>
        <v>0</v>
      </c>
      <c r="AF275" s="221">
        <f t="shared" si="57"/>
        <v>0</v>
      </c>
      <c r="AG275" s="221">
        <f t="shared" si="57"/>
        <v>0</v>
      </c>
      <c r="AH275" s="221">
        <f t="shared" si="57"/>
        <v>0</v>
      </c>
      <c r="AI275" s="221">
        <f t="shared" si="57"/>
        <v>0</v>
      </c>
      <c r="AJ275" s="221">
        <f t="shared" si="57"/>
        <v>0</v>
      </c>
      <c r="AK275" s="221">
        <f t="shared" si="57"/>
        <v>0</v>
      </c>
      <c r="AL275" s="221">
        <f t="shared" si="57"/>
        <v>0</v>
      </c>
      <c r="AM275" s="195"/>
    </row>
    <row r="276" spans="1:39" s="93" customFormat="1" outlineLevel="1">
      <c r="A276" s="642" t="str">
        <f t="shared" si="47"/>
        <v>1</v>
      </c>
      <c r="L276" s="222" t="s">
        <v>197</v>
      </c>
      <c r="M276" s="223" t="s">
        <v>376</v>
      </c>
      <c r="N276" s="146" t="s">
        <v>369</v>
      </c>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195"/>
    </row>
    <row r="277" spans="1:39" s="93" customFormat="1" outlineLevel="1">
      <c r="A277" s="642" t="str">
        <f t="shared" si="47"/>
        <v>1</v>
      </c>
      <c r="L277" s="222" t="s">
        <v>198</v>
      </c>
      <c r="M277" s="223" t="s">
        <v>377</v>
      </c>
      <c r="N277" s="146" t="s">
        <v>369</v>
      </c>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195"/>
    </row>
    <row r="278" spans="1:39" s="93" customFormat="1" outlineLevel="1">
      <c r="A278" s="642" t="str">
        <f t="shared" si="47"/>
        <v>1</v>
      </c>
      <c r="L278" s="222" t="s">
        <v>404</v>
      </c>
      <c r="M278" s="223" t="s">
        <v>379</v>
      </c>
      <c r="N278" s="146" t="s">
        <v>369</v>
      </c>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195"/>
    </row>
    <row r="279" spans="1:39" s="93" customFormat="1" outlineLevel="1">
      <c r="A279" s="642" t="str">
        <f t="shared" si="47"/>
        <v>1</v>
      </c>
      <c r="L279" s="222" t="s">
        <v>405</v>
      </c>
      <c r="M279" s="223" t="s">
        <v>381</v>
      </c>
      <c r="N279" s="146" t="s">
        <v>369</v>
      </c>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195"/>
    </row>
    <row r="280" spans="1:39" s="93" customFormat="1" outlineLevel="1">
      <c r="A280" s="642" t="str">
        <f t="shared" si="47"/>
        <v>1</v>
      </c>
      <c r="L280" s="222" t="s">
        <v>406</v>
      </c>
      <c r="M280" s="223" t="s">
        <v>383</v>
      </c>
      <c r="N280" s="146" t="s">
        <v>369</v>
      </c>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195"/>
    </row>
    <row r="281" spans="1:39" s="95" customFormat="1" outlineLevel="1">
      <c r="A281" s="642" t="str">
        <f t="shared" si="47"/>
        <v>1</v>
      </c>
      <c r="L281" s="218">
        <v>8</v>
      </c>
      <c r="M281" s="219" t="s">
        <v>407</v>
      </c>
      <c r="N281" s="146" t="s">
        <v>369</v>
      </c>
      <c r="O281" s="221">
        <f t="shared" ref="O281:AL281" si="58">SUM(O282:O286)</f>
        <v>0</v>
      </c>
      <c r="P281" s="221">
        <f t="shared" si="58"/>
        <v>0</v>
      </c>
      <c r="Q281" s="221">
        <f>SUM(Q282:Q286)</f>
        <v>0</v>
      </c>
      <c r="R281" s="221">
        <f t="shared" si="58"/>
        <v>0</v>
      </c>
      <c r="S281" s="221">
        <f t="shared" si="58"/>
        <v>0</v>
      </c>
      <c r="T281" s="221">
        <f t="shared" si="58"/>
        <v>0</v>
      </c>
      <c r="U281" s="221">
        <f t="shared" si="58"/>
        <v>0</v>
      </c>
      <c r="V281" s="221">
        <f t="shared" si="58"/>
        <v>0</v>
      </c>
      <c r="W281" s="221">
        <f t="shared" si="58"/>
        <v>0</v>
      </c>
      <c r="X281" s="221">
        <f t="shared" si="58"/>
        <v>0</v>
      </c>
      <c r="Y281" s="221">
        <f t="shared" si="58"/>
        <v>0</v>
      </c>
      <c r="Z281" s="221">
        <f t="shared" si="58"/>
        <v>0</v>
      </c>
      <c r="AA281" s="221">
        <f>SUM(AA282:AA286)</f>
        <v>0</v>
      </c>
      <c r="AB281" s="221">
        <f>SUM(AB282:AB286)</f>
        <v>0</v>
      </c>
      <c r="AC281" s="221">
        <f t="shared" si="58"/>
        <v>0</v>
      </c>
      <c r="AD281" s="221">
        <f t="shared" si="58"/>
        <v>0</v>
      </c>
      <c r="AE281" s="221">
        <f t="shared" si="58"/>
        <v>0</v>
      </c>
      <c r="AF281" s="221">
        <f t="shared" si="58"/>
        <v>0</v>
      </c>
      <c r="AG281" s="221">
        <f t="shared" si="58"/>
        <v>0</v>
      </c>
      <c r="AH281" s="221">
        <f t="shared" si="58"/>
        <v>0</v>
      </c>
      <c r="AI281" s="221">
        <f t="shared" si="58"/>
        <v>0</v>
      </c>
      <c r="AJ281" s="221">
        <f t="shared" si="58"/>
        <v>0</v>
      </c>
      <c r="AK281" s="221">
        <f t="shared" si="58"/>
        <v>0</v>
      </c>
      <c r="AL281" s="221">
        <f t="shared" si="58"/>
        <v>0</v>
      </c>
      <c r="AM281" s="195"/>
    </row>
    <row r="282" spans="1:39" s="93" customFormat="1" outlineLevel="1">
      <c r="A282" s="642" t="str">
        <f t="shared" si="47"/>
        <v>1</v>
      </c>
      <c r="L282" s="222" t="s">
        <v>149</v>
      </c>
      <c r="M282" s="223" t="s">
        <v>376</v>
      </c>
      <c r="N282" s="146" t="s">
        <v>369</v>
      </c>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195"/>
    </row>
    <row r="283" spans="1:39" s="93" customFormat="1" outlineLevel="1">
      <c r="A283" s="642" t="str">
        <f t="shared" si="47"/>
        <v>1</v>
      </c>
      <c r="L283" s="222" t="s">
        <v>199</v>
      </c>
      <c r="M283" s="223" t="s">
        <v>377</v>
      </c>
      <c r="N283" s="146" t="s">
        <v>369</v>
      </c>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195"/>
    </row>
    <row r="284" spans="1:39" s="93" customFormat="1" outlineLevel="1">
      <c r="A284" s="642" t="str">
        <f t="shared" si="47"/>
        <v>1</v>
      </c>
      <c r="L284" s="222" t="s">
        <v>408</v>
      </c>
      <c r="M284" s="223" t="s">
        <v>379</v>
      </c>
      <c r="N284" s="146" t="s">
        <v>369</v>
      </c>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195"/>
    </row>
    <row r="285" spans="1:39" s="93" customFormat="1" outlineLevel="1">
      <c r="A285" s="642" t="str">
        <f t="shared" si="47"/>
        <v>1</v>
      </c>
      <c r="L285" s="222" t="s">
        <v>409</v>
      </c>
      <c r="M285" s="223" t="s">
        <v>381</v>
      </c>
      <c r="N285" s="146" t="s">
        <v>369</v>
      </c>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195"/>
    </row>
    <row r="286" spans="1:39" s="93" customFormat="1" outlineLevel="1">
      <c r="A286" s="642" t="str">
        <f t="shared" si="47"/>
        <v>1</v>
      </c>
      <c r="L286" s="222" t="s">
        <v>410</v>
      </c>
      <c r="M286" s="223" t="s">
        <v>383</v>
      </c>
      <c r="N286" s="146" t="s">
        <v>369</v>
      </c>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195"/>
    </row>
    <row r="288" spans="1:39" s="140" customFormat="1" ht="30" customHeight="1">
      <c r="A288" s="139" t="s">
        <v>1068</v>
      </c>
      <c r="M288" s="141"/>
      <c r="N288" s="141"/>
      <c r="O288" s="141"/>
      <c r="P288" s="141"/>
      <c r="AA288" s="142"/>
    </row>
    <row r="289" spans="1:39">
      <c r="A289" s="143" t="s">
        <v>1069</v>
      </c>
    </row>
    <row r="290" spans="1:39" s="82" customFormat="1" ht="15" customHeight="1">
      <c r="A290" s="184" t="s">
        <v>18</v>
      </c>
      <c r="L290" s="238" t="str">
        <f>INDEX('Общие сведения'!$J$113:$J$139,MATCH($A290,'Общие сведения'!$D$113:$D$139,0))</f>
        <v>Тариф 1 (Водоотведение) - тариф на водоотведение</v>
      </c>
      <c r="M290" s="155"/>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217"/>
    </row>
    <row r="291" spans="1:39" s="82" customFormat="1" ht="24" customHeight="1" outlineLevel="1">
      <c r="A291" s="642" t="str">
        <f t="shared" ref="A291:A297" si="59">A290</f>
        <v>1</v>
      </c>
      <c r="L291" s="228" t="s">
        <v>18</v>
      </c>
      <c r="M291" s="229" t="s">
        <v>411</v>
      </c>
      <c r="N291" s="207" t="s">
        <v>369</v>
      </c>
      <c r="O291" s="332">
        <f>O292+O295+O296+O297</f>
        <v>0</v>
      </c>
      <c r="P291" s="332">
        <f t="shared" ref="P291:AL291" si="60">P292+P295+P296+P297</f>
        <v>0</v>
      </c>
      <c r="Q291" s="332">
        <f t="shared" si="60"/>
        <v>0</v>
      </c>
      <c r="R291" s="332">
        <f t="shared" si="60"/>
        <v>0</v>
      </c>
      <c r="S291" s="332">
        <f t="shared" si="60"/>
        <v>0</v>
      </c>
      <c r="T291" s="332">
        <f t="shared" si="60"/>
        <v>0</v>
      </c>
      <c r="U291" s="332">
        <f t="shared" si="60"/>
        <v>0</v>
      </c>
      <c r="V291" s="332">
        <f t="shared" si="60"/>
        <v>0</v>
      </c>
      <c r="W291" s="332">
        <f t="shared" si="60"/>
        <v>0</v>
      </c>
      <c r="X291" s="332">
        <f t="shared" si="60"/>
        <v>0</v>
      </c>
      <c r="Y291" s="332">
        <f t="shared" si="60"/>
        <v>0</v>
      </c>
      <c r="Z291" s="332">
        <f t="shared" si="60"/>
        <v>0</v>
      </c>
      <c r="AA291" s="332">
        <f t="shared" si="60"/>
        <v>0</v>
      </c>
      <c r="AB291" s="332">
        <f t="shared" si="60"/>
        <v>0</v>
      </c>
      <c r="AC291" s="332">
        <f t="shared" si="60"/>
        <v>0</v>
      </c>
      <c r="AD291" s="332">
        <f t="shared" si="60"/>
        <v>0</v>
      </c>
      <c r="AE291" s="332">
        <f t="shared" si="60"/>
        <v>0</v>
      </c>
      <c r="AF291" s="332">
        <f t="shared" si="60"/>
        <v>0</v>
      </c>
      <c r="AG291" s="332">
        <f t="shared" si="60"/>
        <v>0</v>
      </c>
      <c r="AH291" s="332">
        <f t="shared" si="60"/>
        <v>0</v>
      </c>
      <c r="AI291" s="332">
        <f t="shared" si="60"/>
        <v>0</v>
      </c>
      <c r="AJ291" s="332">
        <f t="shared" si="60"/>
        <v>0</v>
      </c>
      <c r="AK291" s="332">
        <f t="shared" si="60"/>
        <v>0</v>
      </c>
      <c r="AL291" s="332">
        <f t="shared" si="60"/>
        <v>0</v>
      </c>
      <c r="AM291" s="195"/>
    </row>
    <row r="292" spans="1:39" s="82" customFormat="1" ht="11.25" customHeight="1" outlineLevel="1">
      <c r="A292" s="642" t="str">
        <f t="shared" si="59"/>
        <v>1</v>
      </c>
      <c r="L292" s="231" t="s">
        <v>165</v>
      </c>
      <c r="M292" s="232" t="s">
        <v>12</v>
      </c>
      <c r="N292" s="146" t="s">
        <v>369</v>
      </c>
      <c r="O292" s="235">
        <f t="shared" ref="O292:AL292" si="61">SUM(O293:O294)</f>
        <v>0</v>
      </c>
      <c r="P292" s="235">
        <f t="shared" si="61"/>
        <v>0</v>
      </c>
      <c r="Q292" s="235">
        <f t="shared" si="61"/>
        <v>0</v>
      </c>
      <c r="R292" s="235">
        <f t="shared" si="61"/>
        <v>0</v>
      </c>
      <c r="S292" s="235">
        <f t="shared" si="61"/>
        <v>0</v>
      </c>
      <c r="T292" s="235">
        <f t="shared" si="61"/>
        <v>0</v>
      </c>
      <c r="U292" s="235">
        <f t="shared" si="61"/>
        <v>0</v>
      </c>
      <c r="V292" s="235">
        <f t="shared" si="61"/>
        <v>0</v>
      </c>
      <c r="W292" s="235">
        <f t="shared" si="61"/>
        <v>0</v>
      </c>
      <c r="X292" s="235">
        <f t="shared" si="61"/>
        <v>0</v>
      </c>
      <c r="Y292" s="235">
        <f t="shared" si="61"/>
        <v>0</v>
      </c>
      <c r="Z292" s="235">
        <f t="shared" si="61"/>
        <v>0</v>
      </c>
      <c r="AA292" s="235">
        <f t="shared" si="61"/>
        <v>0</v>
      </c>
      <c r="AB292" s="235">
        <f t="shared" si="61"/>
        <v>0</v>
      </c>
      <c r="AC292" s="235">
        <f t="shared" si="61"/>
        <v>0</v>
      </c>
      <c r="AD292" s="235">
        <f t="shared" si="61"/>
        <v>0</v>
      </c>
      <c r="AE292" s="235">
        <f t="shared" si="61"/>
        <v>0</v>
      </c>
      <c r="AF292" s="235">
        <f t="shared" si="61"/>
        <v>0</v>
      </c>
      <c r="AG292" s="235">
        <f t="shared" si="61"/>
        <v>0</v>
      </c>
      <c r="AH292" s="235">
        <f t="shared" si="61"/>
        <v>0</v>
      </c>
      <c r="AI292" s="235">
        <f t="shared" si="61"/>
        <v>0</v>
      </c>
      <c r="AJ292" s="235">
        <f t="shared" si="61"/>
        <v>0</v>
      </c>
      <c r="AK292" s="235">
        <f t="shared" si="61"/>
        <v>0</v>
      </c>
      <c r="AL292" s="235">
        <f t="shared" si="61"/>
        <v>0</v>
      </c>
      <c r="AM292" s="195"/>
    </row>
    <row r="293" spans="1:39" s="82" customFormat="1" ht="24" customHeight="1" outlineLevel="1">
      <c r="A293" s="642" t="str">
        <f t="shared" si="59"/>
        <v>1</v>
      </c>
      <c r="L293" s="231" t="s">
        <v>412</v>
      </c>
      <c r="M293" s="234" t="s">
        <v>413</v>
      </c>
      <c r="N293" s="146" t="s">
        <v>369</v>
      </c>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195"/>
    </row>
    <row r="294" spans="1:39" s="82" customFormat="1" ht="11.25" customHeight="1" outlineLevel="1">
      <c r="A294" s="642" t="str">
        <f t="shared" si="59"/>
        <v>1</v>
      </c>
      <c r="L294" s="231" t="s">
        <v>414</v>
      </c>
      <c r="M294" s="234" t="s">
        <v>415</v>
      </c>
      <c r="N294" s="146" t="s">
        <v>369</v>
      </c>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195"/>
    </row>
    <row r="295" spans="1:39" s="82" customFormat="1" ht="11.25" customHeight="1" outlineLevel="1">
      <c r="A295" s="642" t="str">
        <f t="shared" si="59"/>
        <v>1</v>
      </c>
      <c r="L295" s="231" t="s">
        <v>166</v>
      </c>
      <c r="M295" s="236" t="s">
        <v>416</v>
      </c>
      <c r="N295" s="146" t="s">
        <v>369</v>
      </c>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195"/>
    </row>
    <row r="296" spans="1:39" s="82" customFormat="1" ht="11.25" customHeight="1" outlineLevel="1">
      <c r="A296" s="642" t="str">
        <f t="shared" si="59"/>
        <v>1</v>
      </c>
      <c r="L296" s="231" t="s">
        <v>378</v>
      </c>
      <c r="M296" s="237" t="s">
        <v>417</v>
      </c>
      <c r="N296" s="146" t="s">
        <v>369</v>
      </c>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195"/>
    </row>
    <row r="297" spans="1:39" s="82" customFormat="1" ht="11.25" customHeight="1" outlineLevel="1">
      <c r="A297" s="642" t="str">
        <f t="shared" si="59"/>
        <v>1</v>
      </c>
      <c r="L297" s="231" t="s">
        <v>380</v>
      </c>
      <c r="M297" s="237" t="s">
        <v>418</v>
      </c>
      <c r="N297" s="146" t="s">
        <v>369</v>
      </c>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195"/>
    </row>
    <row r="299" spans="1:39" s="140" customFormat="1" ht="30" customHeight="1">
      <c r="A299" s="139" t="s">
        <v>1075</v>
      </c>
      <c r="M299" s="141"/>
      <c r="N299" s="141"/>
      <c r="O299" s="141"/>
      <c r="P299" s="141"/>
      <c r="AA299" s="142"/>
    </row>
    <row r="300" spans="1:39">
      <c r="A300" s="143" t="s">
        <v>1076</v>
      </c>
    </row>
    <row r="301" spans="1:39" s="98" customFormat="1">
      <c r="A301" s="184" t="s">
        <v>18</v>
      </c>
      <c r="B301" s="98" t="s">
        <v>1230</v>
      </c>
      <c r="L301" s="238" t="str">
        <f>INDEX('Общие сведения'!$J$113:$J$139,MATCH($A301,'Общие сведения'!$D$113:$D$139,0))</f>
        <v>Тариф 1 (Водоотведение) - тариф на водоотведение</v>
      </c>
      <c r="M301" s="155"/>
      <c r="N301" s="155"/>
      <c r="O301" s="457">
        <f>O302+O305+O308+O311+O314+O317+O318+O319</f>
        <v>0</v>
      </c>
      <c r="P301" s="457">
        <f t="shared" ref="P301:AL301" si="62">P302+P305+P308+P311+P314+P317+P318+P319</f>
        <v>0</v>
      </c>
      <c r="Q301" s="457">
        <f t="shared" si="62"/>
        <v>0</v>
      </c>
      <c r="R301" s="457">
        <f t="shared" si="62"/>
        <v>0</v>
      </c>
      <c r="S301" s="457">
        <f t="shared" si="62"/>
        <v>0</v>
      </c>
      <c r="T301" s="457">
        <f t="shared" si="62"/>
        <v>0</v>
      </c>
      <c r="U301" s="457">
        <f t="shared" si="62"/>
        <v>0</v>
      </c>
      <c r="V301" s="457">
        <f t="shared" si="62"/>
        <v>0</v>
      </c>
      <c r="W301" s="457">
        <f t="shared" si="62"/>
        <v>0</v>
      </c>
      <c r="X301" s="457">
        <f t="shared" si="62"/>
        <v>0</v>
      </c>
      <c r="Y301" s="457">
        <f t="shared" si="62"/>
        <v>0</v>
      </c>
      <c r="Z301" s="457">
        <f t="shared" si="62"/>
        <v>0</v>
      </c>
      <c r="AA301" s="457">
        <f t="shared" si="62"/>
        <v>0</v>
      </c>
      <c r="AB301" s="457">
        <f t="shared" si="62"/>
        <v>0</v>
      </c>
      <c r="AC301" s="457">
        <f t="shared" si="62"/>
        <v>0</v>
      </c>
      <c r="AD301" s="457">
        <f t="shared" si="62"/>
        <v>0</v>
      </c>
      <c r="AE301" s="457">
        <f t="shared" si="62"/>
        <v>0</v>
      </c>
      <c r="AF301" s="457">
        <f t="shared" si="62"/>
        <v>0</v>
      </c>
      <c r="AG301" s="457">
        <f t="shared" si="62"/>
        <v>0</v>
      </c>
      <c r="AH301" s="457">
        <f t="shared" si="62"/>
        <v>0</v>
      </c>
      <c r="AI301" s="457">
        <f t="shared" si="62"/>
        <v>0</v>
      </c>
      <c r="AJ301" s="457">
        <f t="shared" si="62"/>
        <v>0</v>
      </c>
      <c r="AK301" s="457">
        <f t="shared" si="62"/>
        <v>0</v>
      </c>
      <c r="AL301" s="457">
        <f t="shared" si="62"/>
        <v>0</v>
      </c>
      <c r="AM301" s="243"/>
    </row>
    <row r="302" spans="1:39" s="98" customFormat="1" outlineLevel="1">
      <c r="A302" s="642" t="str">
        <f t="shared" ref="A302:A319" si="63">A301</f>
        <v>1</v>
      </c>
      <c r="L302" s="218">
        <v>1</v>
      </c>
      <c r="M302" s="519" t="s">
        <v>420</v>
      </c>
      <c r="N302" s="225" t="s">
        <v>369</v>
      </c>
      <c r="O302" s="221">
        <f>SUMIF(N303:N304,N302,O303:O304)</f>
        <v>0</v>
      </c>
      <c r="P302" s="221">
        <f>SUMIF(N303:N304,N302,P303:P304)</f>
        <v>0</v>
      </c>
      <c r="Q302" s="221">
        <f>SUMIF(N303:N304,N302,Q303:Q304)</f>
        <v>0</v>
      </c>
      <c r="R302" s="221">
        <f>SUMIF(N303:N304,N302,R303:R304)</f>
        <v>0</v>
      </c>
      <c r="S302" s="221">
        <f>SUMIF(N303:N304,N302,S303:S304)</f>
        <v>0</v>
      </c>
      <c r="T302" s="221">
        <f>SUMIF(N303:N304,N302,T303:T304)</f>
        <v>0</v>
      </c>
      <c r="U302" s="221">
        <f>SUMIF(N303:N304,N302,U303:U304)</f>
        <v>0</v>
      </c>
      <c r="V302" s="221">
        <f>SUMIF(N303:N304,N302,V303:V304)</f>
        <v>0</v>
      </c>
      <c r="W302" s="221">
        <f>SUMIF(N303:N304,N302,W303:W304)</f>
        <v>0</v>
      </c>
      <c r="X302" s="221">
        <f>SUMIF(N303:N304,N302,X303:X304)</f>
        <v>0</v>
      </c>
      <c r="Y302" s="221">
        <f>SUMIF(N303:N304,N302,Y303:Y304)</f>
        <v>0</v>
      </c>
      <c r="Z302" s="221">
        <f>SUMIF(N303:N304,N302,Z303:Z304)</f>
        <v>0</v>
      </c>
      <c r="AA302" s="221">
        <f>SUMIF(N303:N304,N302,AA303:AA304)</f>
        <v>0</v>
      </c>
      <c r="AB302" s="221">
        <f>SUMIF(N303:N304,N302,AB303:AB304)</f>
        <v>0</v>
      </c>
      <c r="AC302" s="221">
        <f>SUMIF(N303:N304,N302,AC303:AC304)</f>
        <v>0</v>
      </c>
      <c r="AD302" s="221">
        <f>SUMIF(N303:N304,N302,AD303:AD304)</f>
        <v>0</v>
      </c>
      <c r="AE302" s="221">
        <f>SUMIF(N303:N304,N302,AE303:AE304)</f>
        <v>0</v>
      </c>
      <c r="AF302" s="221">
        <f>SUMIF(N303:N304,N302,AF303:AF304)</f>
        <v>0</v>
      </c>
      <c r="AG302" s="221">
        <f>SUMIF(N303:N304,N302,AG303:AG304)</f>
        <v>0</v>
      </c>
      <c r="AH302" s="221">
        <f>SUMIF(N303:N304,N302,AH303:AH304)</f>
        <v>0</v>
      </c>
      <c r="AI302" s="221">
        <f>SUMIF(N303:N304,N302,AI303:AI304)</f>
        <v>0</v>
      </c>
      <c r="AJ302" s="221">
        <f>SUMIF(N303:N304,N302,AJ303:AJ304)</f>
        <v>0</v>
      </c>
      <c r="AK302" s="221">
        <f>SUMIF(N303:N304,N302,AK303:AK304)</f>
        <v>0</v>
      </c>
      <c r="AL302" s="221">
        <f>SUMIF(N303:N304,N302,AL303:AL304)</f>
        <v>0</v>
      </c>
      <c r="AM302" s="195"/>
    </row>
    <row r="303" spans="1:39" s="98" customFormat="1" ht="0.2" customHeight="1" outlineLevel="1">
      <c r="A303" s="642" t="str">
        <f t="shared" si="63"/>
        <v>1</v>
      </c>
      <c r="J303" s="241" t="s">
        <v>1070</v>
      </c>
      <c r="L303" s="218"/>
      <c r="M303" s="519"/>
      <c r="N303" s="225"/>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226"/>
      <c r="AL303" s="226"/>
      <c r="AM303" s="244"/>
    </row>
    <row r="304" spans="1:39" s="98" customFormat="1" ht="15" customHeight="1" outlineLevel="1">
      <c r="A304" s="642" t="str">
        <f t="shared" si="63"/>
        <v>1</v>
      </c>
      <c r="J304" s="242"/>
      <c r="L304" s="258"/>
      <c r="M304" s="259" t="s">
        <v>1074</v>
      </c>
      <c r="N304" s="259"/>
      <c r="O304" s="259"/>
      <c r="P304" s="259"/>
      <c r="Q304" s="259"/>
      <c r="R304" s="259"/>
      <c r="S304" s="259"/>
      <c r="T304" s="259"/>
      <c r="U304" s="259"/>
      <c r="V304" s="259"/>
      <c r="W304" s="259"/>
      <c r="X304" s="259"/>
      <c r="Y304" s="259"/>
      <c r="Z304" s="259"/>
      <c r="AA304" s="259"/>
      <c r="AB304" s="259"/>
      <c r="AC304" s="259"/>
      <c r="AD304" s="259"/>
      <c r="AE304" s="259"/>
      <c r="AF304" s="259"/>
      <c r="AG304" s="259"/>
      <c r="AH304" s="259"/>
      <c r="AI304" s="259"/>
      <c r="AJ304" s="259"/>
      <c r="AK304" s="259"/>
      <c r="AL304" s="259"/>
      <c r="AM304" s="260"/>
    </row>
    <row r="305" spans="1:39" s="98" customFormat="1" outlineLevel="1">
      <c r="A305" s="642" t="str">
        <f t="shared" si="63"/>
        <v>1</v>
      </c>
      <c r="L305" s="218">
        <v>2</v>
      </c>
      <c r="M305" s="519" t="s">
        <v>422</v>
      </c>
      <c r="N305" s="225" t="s">
        <v>369</v>
      </c>
      <c r="O305" s="221">
        <f>SUMIF(N306:N307,N305,O306:O307)</f>
        <v>0</v>
      </c>
      <c r="P305" s="221">
        <f>SUMIF(N306:N307,N305,P306:P307)</f>
        <v>0</v>
      </c>
      <c r="Q305" s="221">
        <f>SUMIF(N306:N307,N305,Q306:Q307)</f>
        <v>0</v>
      </c>
      <c r="R305" s="221">
        <f>SUMIF(N306:N307,N305,R306:R307)</f>
        <v>0</v>
      </c>
      <c r="S305" s="221">
        <f>SUMIF(N306:N307,N305,S306:S307)</f>
        <v>0</v>
      </c>
      <c r="T305" s="221">
        <f>SUMIF(N306:N307,N305,T306:T307)</f>
        <v>0</v>
      </c>
      <c r="U305" s="221">
        <f>SUMIF(N306:N307,N305,U306:U307)</f>
        <v>0</v>
      </c>
      <c r="V305" s="221">
        <f>SUMIF(N306:N307,N305,V306:V307)</f>
        <v>0</v>
      </c>
      <c r="W305" s="221">
        <f>SUMIF(N306:N307,N305,W306:W307)</f>
        <v>0</v>
      </c>
      <c r="X305" s="221">
        <f>SUMIF(N306:N307,N305,X306:X307)</f>
        <v>0</v>
      </c>
      <c r="Y305" s="221">
        <f>SUMIF(N306:N307,N305,Y306:Y307)</f>
        <v>0</v>
      </c>
      <c r="Z305" s="221">
        <f>SUMIF(N306:N307,N305,Z306:Z307)</f>
        <v>0</v>
      </c>
      <c r="AA305" s="221">
        <f>SUMIF(N306:N307,N305,AA306:AA307)</f>
        <v>0</v>
      </c>
      <c r="AB305" s="221">
        <f>SUMIF(N306:N307,N305,AB306:AB307)</f>
        <v>0</v>
      </c>
      <c r="AC305" s="221">
        <f>SUMIF(N306:N307,N305,AC306:AC307)</f>
        <v>0</v>
      </c>
      <c r="AD305" s="221">
        <f>SUMIF(N306:N307,N305,AD306:AD307)</f>
        <v>0</v>
      </c>
      <c r="AE305" s="221">
        <f>SUMIF(N306:N307,N305,AE306:AE307)</f>
        <v>0</v>
      </c>
      <c r="AF305" s="221">
        <f>SUMIF(N306:N307,N305,AF306:AF307)</f>
        <v>0</v>
      </c>
      <c r="AG305" s="221">
        <f>SUMIF(N306:N307,N305,AG306:AG307)</f>
        <v>0</v>
      </c>
      <c r="AH305" s="221">
        <f>SUMIF(N306:N307,N305,AH306:AH307)</f>
        <v>0</v>
      </c>
      <c r="AI305" s="221">
        <f>SUMIF(N306:N307,N305,AI306:AI307)</f>
        <v>0</v>
      </c>
      <c r="AJ305" s="221">
        <f>SUMIF(N306:N307,N305,AJ306:AJ307)</f>
        <v>0</v>
      </c>
      <c r="AK305" s="221">
        <f>SUMIF(N306:N307,N305,AK306:AK307)</f>
        <v>0</v>
      </c>
      <c r="AL305" s="221">
        <f>SUMIF(N306:N307,N305,AL306:AL307)</f>
        <v>0</v>
      </c>
      <c r="AM305" s="195"/>
    </row>
    <row r="306" spans="1:39" s="98" customFormat="1" ht="0.2" customHeight="1" outlineLevel="1">
      <c r="A306" s="642" t="str">
        <f t="shared" si="63"/>
        <v>1</v>
      </c>
      <c r="J306" s="241" t="s">
        <v>1071</v>
      </c>
      <c r="L306" s="218"/>
      <c r="M306" s="519"/>
      <c r="N306" s="225"/>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6"/>
      <c r="AK306" s="226"/>
      <c r="AL306" s="226"/>
      <c r="AM306" s="244"/>
    </row>
    <row r="307" spans="1:39" s="98" customFormat="1" ht="15" customHeight="1" outlineLevel="1">
      <c r="A307" s="642" t="str">
        <f t="shared" si="63"/>
        <v>1</v>
      </c>
      <c r="J307" s="242"/>
      <c r="L307" s="258"/>
      <c r="M307" s="259" t="s">
        <v>1074</v>
      </c>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60"/>
    </row>
    <row r="308" spans="1:39" s="98" customFormat="1" outlineLevel="1">
      <c r="A308" s="642" t="str">
        <f t="shared" si="63"/>
        <v>1</v>
      </c>
      <c r="L308" s="218">
        <v>3</v>
      </c>
      <c r="M308" s="519" t="s">
        <v>424</v>
      </c>
      <c r="N308" s="225" t="s">
        <v>369</v>
      </c>
      <c r="O308" s="221">
        <f>SUMIF(N309:N310,N308,O309:O310)</f>
        <v>0</v>
      </c>
      <c r="P308" s="221">
        <f>SUMIF(N309:N310,N308,P309:P310)</f>
        <v>0</v>
      </c>
      <c r="Q308" s="221">
        <f>SUMIF(N309:N310,N308,Q309:Q310)</f>
        <v>0</v>
      </c>
      <c r="R308" s="221">
        <f>SUMIF(N309:N310,N308,R309:R310)</f>
        <v>0</v>
      </c>
      <c r="S308" s="221">
        <f>SUMIF(N309:N310,N308,S309:S310)</f>
        <v>0</v>
      </c>
      <c r="T308" s="221">
        <f>SUMIF(N309:N310,N308,T309:T310)</f>
        <v>0</v>
      </c>
      <c r="U308" s="221">
        <f>SUMIF(N309:N310,N308,U309:U310)</f>
        <v>0</v>
      </c>
      <c r="V308" s="221">
        <f>SUMIF(N309:N310,N308,V309:V310)</f>
        <v>0</v>
      </c>
      <c r="W308" s="221">
        <f>SUMIF(N309:N310,N308,W309:W310)</f>
        <v>0</v>
      </c>
      <c r="X308" s="221">
        <f>SUMIF(N309:N310,N308,X309:X310)</f>
        <v>0</v>
      </c>
      <c r="Y308" s="221">
        <f>SUMIF(N309:N310,N308,Y309:Y310)</f>
        <v>0</v>
      </c>
      <c r="Z308" s="221">
        <f>SUMIF(N309:N310,N308,Z309:Z310)</f>
        <v>0</v>
      </c>
      <c r="AA308" s="221">
        <f>SUMIF(N309:N310,N308,AA309:AA310)</f>
        <v>0</v>
      </c>
      <c r="AB308" s="221">
        <f>SUMIF(N309:N310,N308,AB309:AB310)</f>
        <v>0</v>
      </c>
      <c r="AC308" s="221">
        <f>SUMIF(N309:N310,N308,AC309:AC310)</f>
        <v>0</v>
      </c>
      <c r="AD308" s="221">
        <f>SUMIF(N309:N310,N308,AD309:AD310)</f>
        <v>0</v>
      </c>
      <c r="AE308" s="221">
        <f>SUMIF(N309:N310,N308,AE309:AE310)</f>
        <v>0</v>
      </c>
      <c r="AF308" s="221">
        <f>SUMIF(N309:N310,N308,AF309:AF310)</f>
        <v>0</v>
      </c>
      <c r="AG308" s="221">
        <f>SUMIF(N309:N310,N308,AG309:AG310)</f>
        <v>0</v>
      </c>
      <c r="AH308" s="221">
        <f>SUMIF(N309:N310,N308,AH309:AH310)</f>
        <v>0</v>
      </c>
      <c r="AI308" s="221">
        <f>SUMIF(N309:N310,N308,AI309:AI310)</f>
        <v>0</v>
      </c>
      <c r="AJ308" s="221">
        <f>SUMIF(N309:N310,N308,AJ309:AJ310)</f>
        <v>0</v>
      </c>
      <c r="AK308" s="221">
        <f>SUMIF(N309:N310,N308,AK309:AK310)</f>
        <v>0</v>
      </c>
      <c r="AL308" s="221">
        <f>SUMIF(N309:N310,N308,AL309:AL310)</f>
        <v>0</v>
      </c>
      <c r="AM308" s="195"/>
    </row>
    <row r="309" spans="1:39" s="98" customFormat="1" ht="0.2" customHeight="1" outlineLevel="1">
      <c r="A309" s="642" t="str">
        <f t="shared" si="63"/>
        <v>1</v>
      </c>
      <c r="J309" s="241" t="s">
        <v>1072</v>
      </c>
      <c r="L309" s="218"/>
      <c r="M309" s="519"/>
      <c r="N309" s="225"/>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44"/>
    </row>
    <row r="310" spans="1:39" s="98" customFormat="1" ht="15" customHeight="1" outlineLevel="1">
      <c r="A310" s="642" t="str">
        <f t="shared" si="63"/>
        <v>1</v>
      </c>
      <c r="J310" s="242"/>
      <c r="L310" s="258"/>
      <c r="M310" s="259" t="s">
        <v>1074</v>
      </c>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60"/>
    </row>
    <row r="311" spans="1:39" s="98" customFormat="1" outlineLevel="1">
      <c r="A311" s="642" t="str">
        <f t="shared" si="63"/>
        <v>1</v>
      </c>
      <c r="L311" s="218">
        <v>4</v>
      </c>
      <c r="M311" s="519" t="s">
        <v>425</v>
      </c>
      <c r="N311" s="225" t="s">
        <v>369</v>
      </c>
      <c r="O311" s="221">
        <f>SUMIF(N312:N313,N311,O312:O313)</f>
        <v>0</v>
      </c>
      <c r="P311" s="221">
        <f>SUMIF(N312:N313,N311,P312:P313)</f>
        <v>0</v>
      </c>
      <c r="Q311" s="221">
        <f>SUMIF(N312:N313,N311,Q312:Q313)</f>
        <v>0</v>
      </c>
      <c r="R311" s="221">
        <f>SUMIF(N312:N313,N311,R312:R313)</f>
        <v>0</v>
      </c>
      <c r="S311" s="221">
        <f>SUMIF(N312:N313,N311,S312:S313)</f>
        <v>0</v>
      </c>
      <c r="T311" s="221">
        <f>SUMIF(N312:N313,N311,T312:T313)</f>
        <v>0</v>
      </c>
      <c r="U311" s="221">
        <f>SUMIF(N312:N313,N311,U312:U313)</f>
        <v>0</v>
      </c>
      <c r="V311" s="221">
        <f>SUMIF(N312:N313,N311,V312:V313)</f>
        <v>0</v>
      </c>
      <c r="W311" s="221">
        <f>SUMIF(N312:N313,N311,W312:W313)</f>
        <v>0</v>
      </c>
      <c r="X311" s="221">
        <f>SUMIF(N312:N313,N311,X312:X313)</f>
        <v>0</v>
      </c>
      <c r="Y311" s="221">
        <f>SUMIF(N312:N313,N311,Y312:Y313)</f>
        <v>0</v>
      </c>
      <c r="Z311" s="221">
        <f>SUMIF(N312:N313,N311,Z312:Z313)</f>
        <v>0</v>
      </c>
      <c r="AA311" s="221">
        <f>SUMIF(N312:N313,N311,AA312:AA313)</f>
        <v>0</v>
      </c>
      <c r="AB311" s="221">
        <f>SUMIF(N312:N313,N311,AB312:AB313)</f>
        <v>0</v>
      </c>
      <c r="AC311" s="221">
        <f>SUMIF(N312:N313,N311,AC312:AC313)</f>
        <v>0</v>
      </c>
      <c r="AD311" s="221">
        <f>SUMIF(N312:N313,N311,AD312:AD313)</f>
        <v>0</v>
      </c>
      <c r="AE311" s="221">
        <f>SUMIF(N312:N313,N311,AE312:AE313)</f>
        <v>0</v>
      </c>
      <c r="AF311" s="221">
        <f>SUMIF(N312:N313,N311,AF312:AF313)</f>
        <v>0</v>
      </c>
      <c r="AG311" s="221">
        <f>SUMIF(N312:N313,N311,AG312:AG313)</f>
        <v>0</v>
      </c>
      <c r="AH311" s="221">
        <f>SUMIF(N312:N313,N311,AH312:AH313)</f>
        <v>0</v>
      </c>
      <c r="AI311" s="221">
        <f>SUMIF(N312:N313,N311,AI312:AI313)</f>
        <v>0</v>
      </c>
      <c r="AJ311" s="221">
        <f>SUMIF(N312:N313,N311,AJ312:AJ313)</f>
        <v>0</v>
      </c>
      <c r="AK311" s="221">
        <f>SUMIF(N312:N313,N311,AK312:AK313)</f>
        <v>0</v>
      </c>
      <c r="AL311" s="221">
        <f>SUMIF(N312:N313,N311,AL312:AL313)</f>
        <v>0</v>
      </c>
      <c r="AM311" s="195"/>
    </row>
    <row r="312" spans="1:39" s="98" customFormat="1" ht="0.2" customHeight="1" outlineLevel="1">
      <c r="A312" s="642" t="str">
        <f t="shared" si="63"/>
        <v>1</v>
      </c>
      <c r="J312" s="241" t="s">
        <v>1073</v>
      </c>
      <c r="L312" s="218"/>
      <c r="M312" s="519"/>
      <c r="N312" s="225"/>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6"/>
      <c r="AK312" s="226"/>
      <c r="AL312" s="226"/>
      <c r="AM312" s="244"/>
    </row>
    <row r="313" spans="1:39" s="98" customFormat="1" ht="15" customHeight="1" outlineLevel="1">
      <c r="A313" s="642" t="str">
        <f t="shared" si="63"/>
        <v>1</v>
      </c>
      <c r="J313" s="242"/>
      <c r="L313" s="258"/>
      <c r="M313" s="259" t="s">
        <v>1074</v>
      </c>
      <c r="N313" s="259"/>
      <c r="O313" s="259"/>
      <c r="P313" s="259"/>
      <c r="Q313" s="259"/>
      <c r="R313" s="259"/>
      <c r="S313" s="259"/>
      <c r="T313" s="259"/>
      <c r="U313" s="259"/>
      <c r="V313" s="259"/>
      <c r="W313" s="259"/>
      <c r="X313" s="259"/>
      <c r="Y313" s="259"/>
      <c r="Z313" s="259"/>
      <c r="AA313" s="259"/>
      <c r="AB313" s="259"/>
      <c r="AC313" s="259"/>
      <c r="AD313" s="259"/>
      <c r="AE313" s="259"/>
      <c r="AF313" s="259"/>
      <c r="AG313" s="259"/>
      <c r="AH313" s="259"/>
      <c r="AI313" s="259"/>
      <c r="AJ313" s="259"/>
      <c r="AK313" s="259"/>
      <c r="AL313" s="259"/>
      <c r="AM313" s="260"/>
    </row>
    <row r="314" spans="1:39" s="98" customFormat="1" outlineLevel="1">
      <c r="A314" s="642" t="str">
        <f t="shared" si="63"/>
        <v>1</v>
      </c>
      <c r="L314" s="218">
        <v>5</v>
      </c>
      <c r="M314" s="519" t="s">
        <v>1314</v>
      </c>
      <c r="N314" s="225" t="s">
        <v>369</v>
      </c>
      <c r="O314" s="221">
        <f>SUMIF(N315:N316,N314,O315:O316)</f>
        <v>0</v>
      </c>
      <c r="P314" s="221">
        <f>SUMIF(N315:N316,N314,P315:P316)</f>
        <v>0</v>
      </c>
      <c r="Q314" s="221">
        <f>SUMIF(N315:N316,N314,Q315:Q316)</f>
        <v>0</v>
      </c>
      <c r="R314" s="221">
        <f>SUMIF(N315:N316,N314,R315:R316)</f>
        <v>0</v>
      </c>
      <c r="S314" s="221">
        <f>SUMIF(N315:N316,N314,S315:S316)</f>
        <v>0</v>
      </c>
      <c r="T314" s="221">
        <f>SUMIF(N315:N316,N314,T315:T316)</f>
        <v>0</v>
      </c>
      <c r="U314" s="221">
        <f>SUMIF(N315:N316,N314,U315:U316)</f>
        <v>0</v>
      </c>
      <c r="V314" s="221">
        <f>SUMIF(N315:N316,N314,V315:V316)</f>
        <v>0</v>
      </c>
      <c r="W314" s="221">
        <f>SUMIF(N315:N316,N314,W315:W316)</f>
        <v>0</v>
      </c>
      <c r="X314" s="221">
        <f>SUMIF(N315:N316,N314,X315:X316)</f>
        <v>0</v>
      </c>
      <c r="Y314" s="221">
        <f>SUMIF(N315:N316,N314,Y315:Y316)</f>
        <v>0</v>
      </c>
      <c r="Z314" s="221">
        <f>SUMIF(N315:N316,N314,Z315:Z316)</f>
        <v>0</v>
      </c>
      <c r="AA314" s="221">
        <f>SUMIF(N315:N316,N314,AA315:AA316)</f>
        <v>0</v>
      </c>
      <c r="AB314" s="221">
        <f>SUMIF(N315:N316,N314,AB315:AB316)</f>
        <v>0</v>
      </c>
      <c r="AC314" s="221">
        <f>SUMIF(N315:N316,N314,AC315:AC316)</f>
        <v>0</v>
      </c>
      <c r="AD314" s="221">
        <f>SUMIF(N315:N316,N314,AD315:AD316)</f>
        <v>0</v>
      </c>
      <c r="AE314" s="221">
        <f>SUMIF(N315:N316,N314,AE315:AE316)</f>
        <v>0</v>
      </c>
      <c r="AF314" s="221">
        <f>SUMIF(N315:N316,N314,AF315:AF316)</f>
        <v>0</v>
      </c>
      <c r="AG314" s="221">
        <f>SUMIF(N315:N316,N314,AG315:AG316)</f>
        <v>0</v>
      </c>
      <c r="AH314" s="221">
        <f>SUMIF(N315:N316,N314,AH315:AH316)</f>
        <v>0</v>
      </c>
      <c r="AI314" s="221">
        <f>SUMIF(N315:N316,N314,AI315:AI316)</f>
        <v>0</v>
      </c>
      <c r="AJ314" s="221">
        <f>SUMIF(N315:N316,N314,AJ315:AJ316)</f>
        <v>0</v>
      </c>
      <c r="AK314" s="221">
        <f>SUMIF(N315:N316,N314,AK315:AK316)</f>
        <v>0</v>
      </c>
      <c r="AL314" s="221">
        <f>SUMIF(N315:N316,N314,AL315:AL316)</f>
        <v>0</v>
      </c>
      <c r="AM314" s="195"/>
    </row>
    <row r="315" spans="1:39" s="98" customFormat="1" ht="0.2" customHeight="1" outlineLevel="1">
      <c r="A315" s="642" t="str">
        <f t="shared" si="63"/>
        <v>1</v>
      </c>
      <c r="J315" s="241" t="s">
        <v>1331</v>
      </c>
      <c r="L315" s="218"/>
      <c r="M315" s="519"/>
      <c r="N315" s="225"/>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226"/>
      <c r="AL315" s="226"/>
      <c r="AM315" s="244"/>
    </row>
    <row r="316" spans="1:39" s="98" customFormat="1" ht="15" customHeight="1" outlineLevel="1">
      <c r="A316" s="642" t="str">
        <f t="shared" si="63"/>
        <v>1</v>
      </c>
      <c r="J316" s="485"/>
      <c r="L316" s="258"/>
      <c r="M316" s="259" t="s">
        <v>1074</v>
      </c>
      <c r="N316" s="259"/>
      <c r="O316" s="259"/>
      <c r="P316" s="259"/>
      <c r="Q316" s="259"/>
      <c r="R316" s="259"/>
      <c r="S316" s="259"/>
      <c r="T316" s="259"/>
      <c r="U316" s="259"/>
      <c r="V316" s="259"/>
      <c r="W316" s="259"/>
      <c r="X316" s="259"/>
      <c r="Y316" s="259"/>
      <c r="Z316" s="259"/>
      <c r="AA316" s="259"/>
      <c r="AB316" s="259"/>
      <c r="AC316" s="259"/>
      <c r="AD316" s="259"/>
      <c r="AE316" s="259"/>
      <c r="AF316" s="259"/>
      <c r="AG316" s="259"/>
      <c r="AH316" s="259"/>
      <c r="AI316" s="259"/>
      <c r="AJ316" s="259"/>
      <c r="AK316" s="259"/>
      <c r="AL316" s="259"/>
      <c r="AM316" s="260"/>
    </row>
    <row r="317" spans="1:39" s="99" customFormat="1" outlineLevel="1">
      <c r="A317" s="642" t="str">
        <f>A313</f>
        <v>1</v>
      </c>
      <c r="L317" s="218">
        <v>6</v>
      </c>
      <c r="M317" s="519" t="s">
        <v>426</v>
      </c>
      <c r="N317" s="225" t="s">
        <v>369</v>
      </c>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c r="AL317" s="248"/>
      <c r="AM317" s="195"/>
    </row>
    <row r="318" spans="1:39" s="99" customFormat="1" outlineLevel="1">
      <c r="A318" s="642" t="str">
        <f t="shared" si="63"/>
        <v>1</v>
      </c>
      <c r="L318" s="218">
        <v>7</v>
      </c>
      <c r="M318" s="519" t="s">
        <v>427</v>
      </c>
      <c r="N318" s="225" t="s">
        <v>369</v>
      </c>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c r="AL318" s="248"/>
      <c r="AM318" s="195"/>
    </row>
    <row r="319" spans="1:39" s="99" customFormat="1" outlineLevel="1">
      <c r="A319" s="642" t="str">
        <f t="shared" si="63"/>
        <v>1</v>
      </c>
      <c r="L319" s="218">
        <v>8</v>
      </c>
      <c r="M319" s="519" t="s">
        <v>428</v>
      </c>
      <c r="N319" s="225" t="s">
        <v>369</v>
      </c>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195"/>
    </row>
    <row r="320" spans="1:39">
      <c r="A320" s="143" t="s">
        <v>1077</v>
      </c>
    </row>
    <row r="321" spans="1:39" s="98" customFormat="1" ht="11.25" customHeight="1" outlineLevel="1">
      <c r="A321" s="156" t="str">
        <f ca="1">OFFSET(A321,-1,0)</f>
        <v>et_List09_org1</v>
      </c>
      <c r="J321" s="697" t="s">
        <v>165</v>
      </c>
      <c r="K321" s="144" t="s">
        <v>282</v>
      </c>
      <c r="L321" s="245" t="str">
        <f>J321</f>
        <v>1.1</v>
      </c>
      <c r="M321" s="356"/>
      <c r="N321" s="225" t="s">
        <v>369</v>
      </c>
      <c r="O321" s="224"/>
      <c r="P321" s="224"/>
      <c r="Q321" s="224"/>
      <c r="R321" s="224"/>
      <c r="S321" s="224"/>
      <c r="T321" s="224"/>
      <c r="U321" s="224"/>
      <c r="V321" s="224"/>
      <c r="W321" s="224"/>
      <c r="X321" s="224"/>
      <c r="Y321" s="224"/>
      <c r="Z321" s="224"/>
      <c r="AA321" s="224"/>
      <c r="AB321" s="224"/>
      <c r="AC321" s="224"/>
      <c r="AD321" s="224"/>
      <c r="AE321" s="224"/>
      <c r="AF321" s="224"/>
      <c r="AG321" s="224"/>
      <c r="AH321" s="224"/>
      <c r="AI321" s="224"/>
      <c r="AJ321" s="224"/>
      <c r="AK321" s="224"/>
      <c r="AL321" s="224"/>
      <c r="AM321" s="195"/>
    </row>
    <row r="322" spans="1:39" s="98" customFormat="1" ht="11.25" customHeight="1" outlineLevel="1">
      <c r="A322" s="642" t="str">
        <f ca="1">A321</f>
        <v>et_List09_org1</v>
      </c>
      <c r="J322" s="697"/>
      <c r="L322" s="246" t="str">
        <f>L321&amp;".1"</f>
        <v>1.1.1</v>
      </c>
      <c r="M322" s="247" t="s">
        <v>1171</v>
      </c>
      <c r="N322" s="220" t="s">
        <v>328</v>
      </c>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224"/>
      <c r="AK322" s="224"/>
      <c r="AL322" s="224"/>
      <c r="AM322" s="195"/>
    </row>
    <row r="323" spans="1:39" s="98" customFormat="1" ht="11.25" customHeight="1" outlineLevel="1">
      <c r="A323" s="642" t="str">
        <f ca="1">A322</f>
        <v>et_List09_org1</v>
      </c>
      <c r="J323" s="697"/>
      <c r="L323" s="246" t="str">
        <f>L321&amp;".2"</f>
        <v>1.1.2</v>
      </c>
      <c r="M323" s="247" t="s">
        <v>419</v>
      </c>
      <c r="N323" s="220" t="s">
        <v>678</v>
      </c>
      <c r="O323" s="612">
        <f t="shared" ref="O323:AL323" si="64">IF(OR(AND(O321&lt;&gt;0,O322=0),AND(O321=0,O322&lt;&gt;0)),"Ошибка",IF(O322=0,0,O321/O322))</f>
        <v>0</v>
      </c>
      <c r="P323" s="612">
        <f t="shared" si="64"/>
        <v>0</v>
      </c>
      <c r="Q323" s="612">
        <f t="shared" si="64"/>
        <v>0</v>
      </c>
      <c r="R323" s="612">
        <f t="shared" si="64"/>
        <v>0</v>
      </c>
      <c r="S323" s="612">
        <f t="shared" si="64"/>
        <v>0</v>
      </c>
      <c r="T323" s="612">
        <f t="shared" si="64"/>
        <v>0</v>
      </c>
      <c r="U323" s="612">
        <f t="shared" si="64"/>
        <v>0</v>
      </c>
      <c r="V323" s="612">
        <f t="shared" si="64"/>
        <v>0</v>
      </c>
      <c r="W323" s="612">
        <f t="shared" si="64"/>
        <v>0</v>
      </c>
      <c r="X323" s="612">
        <f t="shared" si="64"/>
        <v>0</v>
      </c>
      <c r="Y323" s="612">
        <f t="shared" si="64"/>
        <v>0</v>
      </c>
      <c r="Z323" s="612">
        <f t="shared" si="64"/>
        <v>0</v>
      </c>
      <c r="AA323" s="612">
        <f t="shared" si="64"/>
        <v>0</v>
      </c>
      <c r="AB323" s="612">
        <f t="shared" si="64"/>
        <v>0</v>
      </c>
      <c r="AC323" s="612">
        <f t="shared" si="64"/>
        <v>0</v>
      </c>
      <c r="AD323" s="612">
        <f t="shared" si="64"/>
        <v>0</v>
      </c>
      <c r="AE323" s="612">
        <f t="shared" si="64"/>
        <v>0</v>
      </c>
      <c r="AF323" s="612">
        <f t="shared" si="64"/>
        <v>0</v>
      </c>
      <c r="AG323" s="612">
        <f t="shared" si="64"/>
        <v>0</v>
      </c>
      <c r="AH323" s="612">
        <f t="shared" si="64"/>
        <v>0</v>
      </c>
      <c r="AI323" s="612">
        <f t="shared" si="64"/>
        <v>0</v>
      </c>
      <c r="AJ323" s="612">
        <f t="shared" si="64"/>
        <v>0</v>
      </c>
      <c r="AK323" s="612">
        <f t="shared" si="64"/>
        <v>0</v>
      </c>
      <c r="AL323" s="612">
        <f t="shared" si="64"/>
        <v>0</v>
      </c>
      <c r="AM323" s="195"/>
    </row>
    <row r="324" spans="1:39">
      <c r="A324" s="143" t="s">
        <v>1078</v>
      </c>
    </row>
    <row r="325" spans="1:39" s="98" customFormat="1" ht="11.25" customHeight="1" outlineLevel="1">
      <c r="A325" s="156" t="str">
        <f ca="1">OFFSET(A325,-1,0)</f>
        <v>et_List09_org2</v>
      </c>
      <c r="J325" s="697" t="s">
        <v>17</v>
      </c>
      <c r="K325" s="144" t="s">
        <v>282</v>
      </c>
      <c r="L325" s="245" t="str">
        <f>J325</f>
        <v>2.1</v>
      </c>
      <c r="M325" s="356"/>
      <c r="N325" s="225" t="s">
        <v>369</v>
      </c>
      <c r="O325" s="224"/>
      <c r="P325" s="224"/>
      <c r="Q325" s="224"/>
      <c r="R325" s="224"/>
      <c r="S325" s="224"/>
      <c r="T325" s="224"/>
      <c r="U325" s="224"/>
      <c r="V325" s="224"/>
      <c r="W325" s="224"/>
      <c r="X325" s="224"/>
      <c r="Y325" s="224"/>
      <c r="Z325" s="224"/>
      <c r="AA325" s="224"/>
      <c r="AB325" s="224"/>
      <c r="AC325" s="224"/>
      <c r="AD325" s="224"/>
      <c r="AE325" s="224"/>
      <c r="AF325" s="224"/>
      <c r="AG325" s="224"/>
      <c r="AH325" s="224"/>
      <c r="AI325" s="224"/>
      <c r="AJ325" s="224"/>
      <c r="AK325" s="224"/>
      <c r="AL325" s="224"/>
      <c r="AM325" s="195"/>
    </row>
    <row r="326" spans="1:39" s="98" customFormat="1" ht="11.25" customHeight="1" outlineLevel="1">
      <c r="A326" s="642" t="str">
        <f ca="1">A325</f>
        <v>et_List09_org2</v>
      </c>
      <c r="J326" s="697"/>
      <c r="L326" s="246" t="str">
        <f>L325&amp;".1"</f>
        <v>2.1.1</v>
      </c>
      <c r="M326" s="247" t="s">
        <v>1172</v>
      </c>
      <c r="N326" s="220" t="s">
        <v>328</v>
      </c>
      <c r="O326" s="224"/>
      <c r="P326" s="224"/>
      <c r="Q326" s="224"/>
      <c r="R326" s="224"/>
      <c r="S326" s="224"/>
      <c r="T326" s="224"/>
      <c r="U326" s="224"/>
      <c r="V326" s="224"/>
      <c r="W326" s="224"/>
      <c r="X326" s="224"/>
      <c r="Y326" s="224"/>
      <c r="Z326" s="224"/>
      <c r="AA326" s="224"/>
      <c r="AB326" s="224"/>
      <c r="AC326" s="224"/>
      <c r="AD326" s="224"/>
      <c r="AE326" s="224"/>
      <c r="AF326" s="224"/>
      <c r="AG326" s="224"/>
      <c r="AH326" s="224"/>
      <c r="AI326" s="224"/>
      <c r="AJ326" s="224"/>
      <c r="AK326" s="224"/>
      <c r="AL326" s="224"/>
      <c r="AM326" s="195"/>
    </row>
    <row r="327" spans="1:39" s="98" customFormat="1" ht="11.25" customHeight="1" outlineLevel="1">
      <c r="A327" s="642" t="str">
        <f ca="1">A326</f>
        <v>et_List09_org2</v>
      </c>
      <c r="J327" s="697"/>
      <c r="L327" s="246" t="str">
        <f>L325&amp;".2"</f>
        <v>2.1.2</v>
      </c>
      <c r="M327" s="247" t="s">
        <v>421</v>
      </c>
      <c r="N327" s="220" t="s">
        <v>678</v>
      </c>
      <c r="O327" s="612">
        <f t="shared" ref="O327:AL327" si="65">IF(OR(AND(O325&lt;&gt;0,O326=0),AND(O325=0,O326&lt;&gt;0)),"Ошибка",IF(O326=0,0,O325/O326))</f>
        <v>0</v>
      </c>
      <c r="P327" s="612">
        <f t="shared" si="65"/>
        <v>0</v>
      </c>
      <c r="Q327" s="612">
        <f t="shared" si="65"/>
        <v>0</v>
      </c>
      <c r="R327" s="612">
        <f t="shared" si="65"/>
        <v>0</v>
      </c>
      <c r="S327" s="612">
        <f t="shared" si="65"/>
        <v>0</v>
      </c>
      <c r="T327" s="612">
        <f t="shared" si="65"/>
        <v>0</v>
      </c>
      <c r="U327" s="612">
        <f t="shared" si="65"/>
        <v>0</v>
      </c>
      <c r="V327" s="612">
        <f t="shared" si="65"/>
        <v>0</v>
      </c>
      <c r="W327" s="612">
        <f t="shared" si="65"/>
        <v>0</v>
      </c>
      <c r="X327" s="612">
        <f t="shared" si="65"/>
        <v>0</v>
      </c>
      <c r="Y327" s="612">
        <f t="shared" si="65"/>
        <v>0</v>
      </c>
      <c r="Z327" s="612">
        <f t="shared" si="65"/>
        <v>0</v>
      </c>
      <c r="AA327" s="612">
        <f t="shared" si="65"/>
        <v>0</v>
      </c>
      <c r="AB327" s="612">
        <f t="shared" si="65"/>
        <v>0</v>
      </c>
      <c r="AC327" s="612">
        <f t="shared" si="65"/>
        <v>0</v>
      </c>
      <c r="AD327" s="612">
        <f t="shared" si="65"/>
        <v>0</v>
      </c>
      <c r="AE327" s="612">
        <f t="shared" si="65"/>
        <v>0</v>
      </c>
      <c r="AF327" s="612">
        <f t="shared" si="65"/>
        <v>0</v>
      </c>
      <c r="AG327" s="612">
        <f t="shared" si="65"/>
        <v>0</v>
      </c>
      <c r="AH327" s="612">
        <f t="shared" si="65"/>
        <v>0</v>
      </c>
      <c r="AI327" s="612">
        <f t="shared" si="65"/>
        <v>0</v>
      </c>
      <c r="AJ327" s="612">
        <f t="shared" si="65"/>
        <v>0</v>
      </c>
      <c r="AK327" s="612">
        <f t="shared" si="65"/>
        <v>0</v>
      </c>
      <c r="AL327" s="612">
        <f t="shared" si="65"/>
        <v>0</v>
      </c>
      <c r="AM327" s="195"/>
    </row>
    <row r="328" spans="1:39">
      <c r="A328" s="143" t="s">
        <v>1079</v>
      </c>
    </row>
    <row r="329" spans="1:39" s="98" customFormat="1" ht="11.25" customHeight="1" outlineLevel="1">
      <c r="A329" s="156" t="str">
        <f ca="1">OFFSET(A329,-1,0)</f>
        <v>et_List09_org3</v>
      </c>
      <c r="J329" s="697" t="s">
        <v>170</v>
      </c>
      <c r="K329" s="144" t="s">
        <v>282</v>
      </c>
      <c r="L329" s="245" t="str">
        <f>J329</f>
        <v>3.1</v>
      </c>
      <c r="M329" s="356"/>
      <c r="N329" s="225" t="s">
        <v>369</v>
      </c>
      <c r="O329" s="224"/>
      <c r="P329" s="224"/>
      <c r="Q329" s="224"/>
      <c r="R329" s="224"/>
      <c r="S329" s="224"/>
      <c r="T329" s="224"/>
      <c r="U329" s="224"/>
      <c r="V329" s="224"/>
      <c r="W329" s="224"/>
      <c r="X329" s="224"/>
      <c r="Y329" s="224"/>
      <c r="Z329" s="224"/>
      <c r="AA329" s="224"/>
      <c r="AB329" s="224"/>
      <c r="AC329" s="224"/>
      <c r="AD329" s="224"/>
      <c r="AE329" s="224"/>
      <c r="AF329" s="224"/>
      <c r="AG329" s="224"/>
      <c r="AH329" s="224"/>
      <c r="AI329" s="224"/>
      <c r="AJ329" s="224"/>
      <c r="AK329" s="224"/>
      <c r="AL329" s="224"/>
      <c r="AM329" s="195"/>
    </row>
    <row r="330" spans="1:39" s="98" customFormat="1" ht="11.25" customHeight="1" outlineLevel="1">
      <c r="A330" s="642" t="str">
        <f ca="1">A329</f>
        <v>et_List09_org3</v>
      </c>
      <c r="J330" s="697"/>
      <c r="L330" s="246" t="str">
        <f>L329&amp;".1"</f>
        <v>3.1.1</v>
      </c>
      <c r="M330" s="247" t="s">
        <v>1173</v>
      </c>
      <c r="N330" s="220" t="s">
        <v>328</v>
      </c>
      <c r="O330" s="224"/>
      <c r="P330" s="224"/>
      <c r="Q330" s="224"/>
      <c r="R330" s="224"/>
      <c r="S330" s="224"/>
      <c r="T330" s="224"/>
      <c r="U330" s="224"/>
      <c r="V330" s="224"/>
      <c r="W330" s="224"/>
      <c r="X330" s="224"/>
      <c r="Y330" s="224"/>
      <c r="Z330" s="224"/>
      <c r="AA330" s="224"/>
      <c r="AB330" s="224"/>
      <c r="AC330" s="224"/>
      <c r="AD330" s="224"/>
      <c r="AE330" s="224"/>
      <c r="AF330" s="224"/>
      <c r="AG330" s="224"/>
      <c r="AH330" s="224"/>
      <c r="AI330" s="224"/>
      <c r="AJ330" s="224"/>
      <c r="AK330" s="224"/>
      <c r="AL330" s="224"/>
      <c r="AM330" s="195"/>
    </row>
    <row r="331" spans="1:39" s="98" customFormat="1" ht="11.25" customHeight="1" outlineLevel="1">
      <c r="A331" s="642" t="str">
        <f ca="1">A330</f>
        <v>et_List09_org3</v>
      </c>
      <c r="J331" s="697"/>
      <c r="L331" s="246" t="str">
        <f>L329&amp;".2"</f>
        <v>3.1.2</v>
      </c>
      <c r="M331" s="247" t="s">
        <v>423</v>
      </c>
      <c r="N331" s="220" t="s">
        <v>678</v>
      </c>
      <c r="O331" s="612">
        <f t="shared" ref="O331:AL331" si="66">IF(OR(AND(O329&lt;&gt;0,O330=0),AND(O329=0,O330&lt;&gt;0)),"Ошибка",IF(O330=0,0,O329/O330))</f>
        <v>0</v>
      </c>
      <c r="P331" s="612">
        <f t="shared" si="66"/>
        <v>0</v>
      </c>
      <c r="Q331" s="612">
        <f t="shared" si="66"/>
        <v>0</v>
      </c>
      <c r="R331" s="612">
        <f t="shared" si="66"/>
        <v>0</v>
      </c>
      <c r="S331" s="612">
        <f t="shared" si="66"/>
        <v>0</v>
      </c>
      <c r="T331" s="612">
        <f t="shared" si="66"/>
        <v>0</v>
      </c>
      <c r="U331" s="612">
        <f t="shared" si="66"/>
        <v>0</v>
      </c>
      <c r="V331" s="612">
        <f t="shared" si="66"/>
        <v>0</v>
      </c>
      <c r="W331" s="612">
        <f t="shared" si="66"/>
        <v>0</v>
      </c>
      <c r="X331" s="612">
        <f t="shared" si="66"/>
        <v>0</v>
      </c>
      <c r="Y331" s="612">
        <f t="shared" si="66"/>
        <v>0</v>
      </c>
      <c r="Z331" s="612">
        <f t="shared" si="66"/>
        <v>0</v>
      </c>
      <c r="AA331" s="612">
        <f t="shared" si="66"/>
        <v>0</v>
      </c>
      <c r="AB331" s="612">
        <f t="shared" si="66"/>
        <v>0</v>
      </c>
      <c r="AC331" s="612">
        <f t="shared" si="66"/>
        <v>0</v>
      </c>
      <c r="AD331" s="612">
        <f t="shared" si="66"/>
        <v>0</v>
      </c>
      <c r="AE331" s="612">
        <f t="shared" si="66"/>
        <v>0</v>
      </c>
      <c r="AF331" s="612">
        <f t="shared" si="66"/>
        <v>0</v>
      </c>
      <c r="AG331" s="612">
        <f t="shared" si="66"/>
        <v>0</v>
      </c>
      <c r="AH331" s="612">
        <f t="shared" si="66"/>
        <v>0</v>
      </c>
      <c r="AI331" s="612">
        <f t="shared" si="66"/>
        <v>0</v>
      </c>
      <c r="AJ331" s="612">
        <f t="shared" si="66"/>
        <v>0</v>
      </c>
      <c r="AK331" s="612">
        <f t="shared" si="66"/>
        <v>0</v>
      </c>
      <c r="AL331" s="612">
        <f t="shared" si="66"/>
        <v>0</v>
      </c>
      <c r="AM331" s="195"/>
    </row>
    <row r="332" spans="1:39">
      <c r="A332" s="143" t="s">
        <v>1080</v>
      </c>
    </row>
    <row r="333" spans="1:39" s="98" customFormat="1" ht="11.25" customHeight="1" outlineLevel="1">
      <c r="A333" s="156" t="str">
        <f ca="1">OFFSET(A333,-1,0)</f>
        <v>et_List09_org4</v>
      </c>
      <c r="J333" s="697" t="s">
        <v>148</v>
      </c>
      <c r="K333" s="144" t="s">
        <v>282</v>
      </c>
      <c r="L333" s="245" t="str">
        <f>J333</f>
        <v>4.1</v>
      </c>
      <c r="M333" s="356"/>
      <c r="N333" s="225" t="s">
        <v>369</v>
      </c>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224"/>
      <c r="AL333" s="224"/>
      <c r="AM333" s="195"/>
    </row>
    <row r="334" spans="1:39" s="98" customFormat="1" ht="11.25" customHeight="1" outlineLevel="1">
      <c r="A334" s="642" t="str">
        <f ca="1">A333</f>
        <v>et_List09_org4</v>
      </c>
      <c r="J334" s="697"/>
      <c r="L334" s="246" t="str">
        <f>L333&amp;".1"</f>
        <v>4.1.1</v>
      </c>
      <c r="M334" s="247" t="s">
        <v>1174</v>
      </c>
      <c r="N334" s="220" t="s">
        <v>328</v>
      </c>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224"/>
      <c r="AL334" s="224"/>
      <c r="AM334" s="195"/>
    </row>
    <row r="335" spans="1:39" s="98" customFormat="1" ht="11.25" customHeight="1" outlineLevel="1">
      <c r="A335" s="642" t="str">
        <f ca="1">A334</f>
        <v>et_List09_org4</v>
      </c>
      <c r="J335" s="697"/>
      <c r="L335" s="246" t="str">
        <f>L333&amp;".2"</f>
        <v>4.1.2</v>
      </c>
      <c r="M335" s="247" t="s">
        <v>1122</v>
      </c>
      <c r="N335" s="220" t="s">
        <v>678</v>
      </c>
      <c r="O335" s="612">
        <f t="shared" ref="O335:AL335" si="67">IF(OR(AND(O333&lt;&gt;0,O334=0),AND(O333=0,O334&lt;&gt;0)),"Ошибка",IF(O334=0,0,O333/O334))</f>
        <v>0</v>
      </c>
      <c r="P335" s="612">
        <f t="shared" si="67"/>
        <v>0</v>
      </c>
      <c r="Q335" s="612">
        <f t="shared" si="67"/>
        <v>0</v>
      </c>
      <c r="R335" s="612">
        <f t="shared" si="67"/>
        <v>0</v>
      </c>
      <c r="S335" s="612">
        <f t="shared" si="67"/>
        <v>0</v>
      </c>
      <c r="T335" s="612">
        <f t="shared" si="67"/>
        <v>0</v>
      </c>
      <c r="U335" s="612">
        <f t="shared" si="67"/>
        <v>0</v>
      </c>
      <c r="V335" s="612">
        <f t="shared" si="67"/>
        <v>0</v>
      </c>
      <c r="W335" s="612">
        <f t="shared" si="67"/>
        <v>0</v>
      </c>
      <c r="X335" s="612">
        <f t="shared" si="67"/>
        <v>0</v>
      </c>
      <c r="Y335" s="612">
        <f t="shared" si="67"/>
        <v>0</v>
      </c>
      <c r="Z335" s="612">
        <f t="shared" si="67"/>
        <v>0</v>
      </c>
      <c r="AA335" s="612">
        <f t="shared" si="67"/>
        <v>0</v>
      </c>
      <c r="AB335" s="612">
        <f t="shared" si="67"/>
        <v>0</v>
      </c>
      <c r="AC335" s="612">
        <f t="shared" si="67"/>
        <v>0</v>
      </c>
      <c r="AD335" s="612">
        <f t="shared" si="67"/>
        <v>0</v>
      </c>
      <c r="AE335" s="612">
        <f t="shared" si="67"/>
        <v>0</v>
      </c>
      <c r="AF335" s="612">
        <f t="shared" si="67"/>
        <v>0</v>
      </c>
      <c r="AG335" s="612">
        <f t="shared" si="67"/>
        <v>0</v>
      </c>
      <c r="AH335" s="612">
        <f t="shared" si="67"/>
        <v>0</v>
      </c>
      <c r="AI335" s="612">
        <f t="shared" si="67"/>
        <v>0</v>
      </c>
      <c r="AJ335" s="612">
        <f t="shared" si="67"/>
        <v>0</v>
      </c>
      <c r="AK335" s="612">
        <f t="shared" si="67"/>
        <v>0</v>
      </c>
      <c r="AL335" s="612">
        <f t="shared" si="67"/>
        <v>0</v>
      </c>
      <c r="AM335" s="195"/>
    </row>
    <row r="336" spans="1:39">
      <c r="A336" s="143" t="s">
        <v>1415</v>
      </c>
    </row>
    <row r="337" spans="1:39" s="98" customFormat="1" ht="11.25" customHeight="1" outlineLevel="1">
      <c r="A337" s="156" t="str">
        <f ca="1">OFFSET(A337,-1,0)</f>
        <v>et_List09_org5</v>
      </c>
      <c r="J337" s="697" t="s">
        <v>122</v>
      </c>
      <c r="K337" s="144" t="s">
        <v>282</v>
      </c>
      <c r="L337" s="245" t="str">
        <f>J337</f>
        <v>5.1</v>
      </c>
      <c r="M337" s="356"/>
      <c r="N337" s="225" t="s">
        <v>369</v>
      </c>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c r="AJ337" s="224"/>
      <c r="AK337" s="224"/>
      <c r="AL337" s="224"/>
      <c r="AM337" s="195"/>
    </row>
    <row r="338" spans="1:39" s="98" customFormat="1" ht="11.25" customHeight="1" outlineLevel="1">
      <c r="A338" s="642" t="str">
        <f ca="1">A337</f>
        <v>et_List09_org5</v>
      </c>
      <c r="J338" s="697"/>
      <c r="L338" s="246" t="str">
        <f>L337&amp;".1"</f>
        <v>5.1.1</v>
      </c>
      <c r="M338" s="247" t="s">
        <v>1416</v>
      </c>
      <c r="N338" s="220" t="s">
        <v>328</v>
      </c>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4"/>
      <c r="AK338" s="224"/>
      <c r="AL338" s="224"/>
      <c r="AM338" s="195"/>
    </row>
    <row r="339" spans="1:39" s="98" customFormat="1" ht="11.25" customHeight="1" outlineLevel="1">
      <c r="A339" s="642" t="str">
        <f ca="1">A338</f>
        <v>et_List09_org5</v>
      </c>
      <c r="J339" s="697"/>
      <c r="L339" s="246" t="str">
        <f>L337&amp;".2"</f>
        <v>5.1.2</v>
      </c>
      <c r="M339" s="247" t="s">
        <v>1424</v>
      </c>
      <c r="N339" s="220" t="s">
        <v>678</v>
      </c>
      <c r="O339" s="612">
        <f t="shared" ref="O339:AL339" si="68">IF(OR(AND(O337&lt;&gt;0,O338=0),AND(O337=0,O338&lt;&gt;0)),"Ошибка",IF(O338=0,0,O337/O338))</f>
        <v>0</v>
      </c>
      <c r="P339" s="612">
        <f t="shared" si="68"/>
        <v>0</v>
      </c>
      <c r="Q339" s="612">
        <f t="shared" si="68"/>
        <v>0</v>
      </c>
      <c r="R339" s="612">
        <f t="shared" si="68"/>
        <v>0</v>
      </c>
      <c r="S339" s="612">
        <f t="shared" si="68"/>
        <v>0</v>
      </c>
      <c r="T339" s="612">
        <f t="shared" si="68"/>
        <v>0</v>
      </c>
      <c r="U339" s="612">
        <f t="shared" si="68"/>
        <v>0</v>
      </c>
      <c r="V339" s="612">
        <f t="shared" si="68"/>
        <v>0</v>
      </c>
      <c r="W339" s="612">
        <f t="shared" si="68"/>
        <v>0</v>
      </c>
      <c r="X339" s="612">
        <f t="shared" si="68"/>
        <v>0</v>
      </c>
      <c r="Y339" s="612">
        <f t="shared" si="68"/>
        <v>0</v>
      </c>
      <c r="Z339" s="612">
        <f t="shared" si="68"/>
        <v>0</v>
      </c>
      <c r="AA339" s="612">
        <f t="shared" si="68"/>
        <v>0</v>
      </c>
      <c r="AB339" s="612">
        <f t="shared" si="68"/>
        <v>0</v>
      </c>
      <c r="AC339" s="612">
        <f t="shared" si="68"/>
        <v>0</v>
      </c>
      <c r="AD339" s="612">
        <f t="shared" si="68"/>
        <v>0</v>
      </c>
      <c r="AE339" s="612">
        <f t="shared" si="68"/>
        <v>0</v>
      </c>
      <c r="AF339" s="612">
        <f t="shared" si="68"/>
        <v>0</v>
      </c>
      <c r="AG339" s="612">
        <f t="shared" si="68"/>
        <v>0</v>
      </c>
      <c r="AH339" s="612">
        <f t="shared" si="68"/>
        <v>0</v>
      </c>
      <c r="AI339" s="612">
        <f t="shared" si="68"/>
        <v>0</v>
      </c>
      <c r="AJ339" s="612">
        <f t="shared" si="68"/>
        <v>0</v>
      </c>
      <c r="AK339" s="612">
        <f t="shared" si="68"/>
        <v>0</v>
      </c>
      <c r="AL339" s="612">
        <f t="shared" si="68"/>
        <v>0</v>
      </c>
      <c r="AM339" s="195"/>
    </row>
    <row r="341" spans="1:39" s="140" customFormat="1" ht="30" customHeight="1">
      <c r="A341" s="139" t="s">
        <v>1083</v>
      </c>
      <c r="M341" s="141"/>
      <c r="N341" s="141"/>
      <c r="O341" s="141"/>
      <c r="P341" s="141"/>
      <c r="AA341" s="142"/>
    </row>
    <row r="342" spans="1:39">
      <c r="A342" s="143" t="s">
        <v>1081</v>
      </c>
    </row>
    <row r="343" spans="1:39" s="82" customFormat="1" ht="15" customHeight="1">
      <c r="A343" s="184" t="s">
        <v>18</v>
      </c>
      <c r="L343" s="238" t="str">
        <f>INDEX('Общие сведения'!$J$113:$J$139,MATCH($A343,'Общие сведения'!$D$113:$D$139,0))</f>
        <v>Тариф 1 (Водоотведение) - тариф на водоотведение</v>
      </c>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row>
    <row r="344" spans="1:39" s="82" customFormat="1" ht="22.5" outlineLevel="1">
      <c r="A344" s="642" t="str">
        <f t="shared" ref="A344:A355" si="69">A343</f>
        <v>1</v>
      </c>
      <c r="L344" s="261">
        <v>0</v>
      </c>
      <c r="M344" s="622" t="s">
        <v>429</v>
      </c>
      <c r="N344" s="230" t="s">
        <v>369</v>
      </c>
      <c r="O344" s="254">
        <f>SUM(O345:O353)</f>
        <v>0</v>
      </c>
      <c r="P344" s="254">
        <f t="shared" ref="P344:AL344" si="70">SUM(P345:P353)</f>
        <v>0</v>
      </c>
      <c r="Q344" s="254">
        <f t="shared" si="70"/>
        <v>0</v>
      </c>
      <c r="R344" s="254">
        <f t="shared" si="70"/>
        <v>0</v>
      </c>
      <c r="S344" s="254">
        <f t="shared" si="70"/>
        <v>0</v>
      </c>
      <c r="T344" s="254">
        <f t="shared" si="70"/>
        <v>0</v>
      </c>
      <c r="U344" s="254">
        <f t="shared" si="70"/>
        <v>0</v>
      </c>
      <c r="V344" s="254">
        <f t="shared" si="70"/>
        <v>0</v>
      </c>
      <c r="W344" s="254">
        <f t="shared" si="70"/>
        <v>0</v>
      </c>
      <c r="X344" s="254">
        <f t="shared" si="70"/>
        <v>0</v>
      </c>
      <c r="Y344" s="254">
        <f t="shared" si="70"/>
        <v>0</v>
      </c>
      <c r="Z344" s="254">
        <f t="shared" si="70"/>
        <v>0</v>
      </c>
      <c r="AA344" s="254">
        <f t="shared" si="70"/>
        <v>0</v>
      </c>
      <c r="AB344" s="254">
        <f t="shared" si="70"/>
        <v>0</v>
      </c>
      <c r="AC344" s="254">
        <f t="shared" si="70"/>
        <v>0</v>
      </c>
      <c r="AD344" s="254">
        <f t="shared" si="70"/>
        <v>0</v>
      </c>
      <c r="AE344" s="254">
        <f t="shared" si="70"/>
        <v>0</v>
      </c>
      <c r="AF344" s="254">
        <f t="shared" si="70"/>
        <v>0</v>
      </c>
      <c r="AG344" s="254">
        <f t="shared" si="70"/>
        <v>0</v>
      </c>
      <c r="AH344" s="254">
        <f t="shared" si="70"/>
        <v>0</v>
      </c>
      <c r="AI344" s="254">
        <f t="shared" si="70"/>
        <v>0</v>
      </c>
      <c r="AJ344" s="254">
        <f t="shared" si="70"/>
        <v>0</v>
      </c>
      <c r="AK344" s="254">
        <f t="shared" si="70"/>
        <v>0</v>
      </c>
      <c r="AL344" s="254">
        <f t="shared" si="70"/>
        <v>0</v>
      </c>
      <c r="AM344" s="195"/>
    </row>
    <row r="345" spans="1:39" s="82" customFormat="1" outlineLevel="1">
      <c r="A345" s="642" t="str">
        <f t="shared" si="69"/>
        <v>1</v>
      </c>
      <c r="L345" s="231" t="s">
        <v>18</v>
      </c>
      <c r="M345" s="623" t="s">
        <v>430</v>
      </c>
      <c r="N345" s="233" t="s">
        <v>369</v>
      </c>
      <c r="O345" s="255"/>
      <c r="P345" s="256"/>
      <c r="Q345" s="256"/>
      <c r="R345" s="256"/>
      <c r="S345" s="256"/>
      <c r="T345" s="256"/>
      <c r="U345" s="256"/>
      <c r="V345" s="256"/>
      <c r="W345" s="256"/>
      <c r="X345" s="256"/>
      <c r="Y345" s="256"/>
      <c r="Z345" s="256"/>
      <c r="AA345" s="256"/>
      <c r="AB345" s="256"/>
      <c r="AC345" s="256"/>
      <c r="AD345" s="256"/>
      <c r="AE345" s="256"/>
      <c r="AF345" s="256"/>
      <c r="AG345" s="256"/>
      <c r="AH345" s="256"/>
      <c r="AI345" s="256"/>
      <c r="AJ345" s="256"/>
      <c r="AK345" s="256"/>
      <c r="AL345" s="256"/>
      <c r="AM345" s="195"/>
    </row>
    <row r="346" spans="1:39" s="82" customFormat="1" outlineLevel="1">
      <c r="A346" s="642" t="str">
        <f t="shared" si="69"/>
        <v>1</v>
      </c>
      <c r="L346" s="231" t="s">
        <v>102</v>
      </c>
      <c r="M346" s="623" t="s">
        <v>431</v>
      </c>
      <c r="N346" s="233" t="s">
        <v>369</v>
      </c>
      <c r="O346" s="255"/>
      <c r="P346" s="256"/>
      <c r="Q346" s="256"/>
      <c r="R346" s="256"/>
      <c r="S346" s="256"/>
      <c r="T346" s="256"/>
      <c r="U346" s="256"/>
      <c r="V346" s="256"/>
      <c r="W346" s="256"/>
      <c r="X346" s="256"/>
      <c r="Y346" s="256"/>
      <c r="Z346" s="256"/>
      <c r="AA346" s="256"/>
      <c r="AB346" s="256"/>
      <c r="AC346" s="256"/>
      <c r="AD346" s="256"/>
      <c r="AE346" s="256"/>
      <c r="AF346" s="256"/>
      <c r="AG346" s="256"/>
      <c r="AH346" s="256"/>
      <c r="AI346" s="256"/>
      <c r="AJ346" s="256"/>
      <c r="AK346" s="256"/>
      <c r="AL346" s="256"/>
      <c r="AM346" s="195"/>
    </row>
    <row r="347" spans="1:39" s="82" customFormat="1" outlineLevel="1">
      <c r="A347" s="642" t="str">
        <f t="shared" si="69"/>
        <v>1</v>
      </c>
      <c r="L347" s="231" t="s">
        <v>103</v>
      </c>
      <c r="M347" s="623" t="s">
        <v>1434</v>
      </c>
      <c r="N347" s="233" t="s">
        <v>369</v>
      </c>
      <c r="O347" s="255"/>
      <c r="P347" s="256"/>
      <c r="Q347" s="256"/>
      <c r="R347" s="256"/>
      <c r="S347" s="256"/>
      <c r="T347" s="256"/>
      <c r="U347" s="256"/>
      <c r="V347" s="256"/>
      <c r="W347" s="256"/>
      <c r="X347" s="256"/>
      <c r="Y347" s="256"/>
      <c r="Z347" s="256"/>
      <c r="AA347" s="256"/>
      <c r="AB347" s="256"/>
      <c r="AC347" s="256"/>
      <c r="AD347" s="256"/>
      <c r="AE347" s="256"/>
      <c r="AF347" s="256"/>
      <c r="AG347" s="256"/>
      <c r="AH347" s="256"/>
      <c r="AI347" s="256"/>
      <c r="AJ347" s="256"/>
      <c r="AK347" s="256"/>
      <c r="AL347" s="256"/>
      <c r="AM347" s="195"/>
    </row>
    <row r="348" spans="1:39" s="96" customFormat="1" outlineLevel="1">
      <c r="A348" s="642" t="str">
        <f t="shared" si="69"/>
        <v>1</v>
      </c>
      <c r="L348" s="251">
        <v>4</v>
      </c>
      <c r="M348" s="623" t="s">
        <v>432</v>
      </c>
      <c r="N348" s="233" t="s">
        <v>369</v>
      </c>
      <c r="O348" s="257"/>
      <c r="P348" s="257"/>
      <c r="Q348" s="257"/>
      <c r="R348" s="257"/>
      <c r="S348" s="257"/>
      <c r="T348" s="257"/>
      <c r="U348" s="257"/>
      <c r="V348" s="257"/>
      <c r="W348" s="257"/>
      <c r="X348" s="257"/>
      <c r="Y348" s="257"/>
      <c r="Z348" s="257"/>
      <c r="AA348" s="257"/>
      <c r="AB348" s="257"/>
      <c r="AC348" s="257"/>
      <c r="AD348" s="257"/>
      <c r="AE348" s="257"/>
      <c r="AF348" s="257"/>
      <c r="AG348" s="257"/>
      <c r="AH348" s="257"/>
      <c r="AI348" s="257"/>
      <c r="AJ348" s="257"/>
      <c r="AK348" s="257"/>
      <c r="AL348" s="257"/>
      <c r="AM348" s="195"/>
    </row>
    <row r="349" spans="1:39" s="82" customFormat="1" outlineLevel="1">
      <c r="A349" s="642" t="str">
        <f t="shared" si="69"/>
        <v>1</v>
      </c>
      <c r="L349" s="231" t="s">
        <v>120</v>
      </c>
      <c r="M349" s="623" t="s">
        <v>433</v>
      </c>
      <c r="N349" s="233" t="s">
        <v>369</v>
      </c>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5"/>
      <c r="AJ349" s="255"/>
      <c r="AK349" s="255"/>
      <c r="AL349" s="255"/>
      <c r="AM349" s="195"/>
    </row>
    <row r="350" spans="1:39" s="82" customFormat="1" outlineLevel="1">
      <c r="A350" s="642" t="str">
        <f t="shared" si="69"/>
        <v>1</v>
      </c>
      <c r="L350" s="231" t="s">
        <v>124</v>
      </c>
      <c r="M350" s="623" t="s">
        <v>137</v>
      </c>
      <c r="N350" s="233" t="s">
        <v>369</v>
      </c>
      <c r="O350" s="255"/>
      <c r="P350" s="255"/>
      <c r="Q350" s="255"/>
      <c r="R350" s="255"/>
      <c r="S350" s="255"/>
      <c r="T350" s="255"/>
      <c r="U350" s="255"/>
      <c r="V350" s="255"/>
      <c r="W350" s="255"/>
      <c r="X350" s="255"/>
      <c r="Y350" s="255"/>
      <c r="Z350" s="255"/>
      <c r="AA350" s="255"/>
      <c r="AB350" s="255"/>
      <c r="AC350" s="255"/>
      <c r="AD350" s="255"/>
      <c r="AE350" s="255"/>
      <c r="AF350" s="255"/>
      <c r="AG350" s="255"/>
      <c r="AH350" s="255"/>
      <c r="AI350" s="255"/>
      <c r="AJ350" s="255"/>
      <c r="AK350" s="255"/>
      <c r="AL350" s="255"/>
      <c r="AM350" s="195"/>
    </row>
    <row r="351" spans="1:39" s="82" customFormat="1" outlineLevel="1">
      <c r="A351" s="642" t="str">
        <f t="shared" si="69"/>
        <v>1</v>
      </c>
      <c r="L351" s="231" t="s">
        <v>125</v>
      </c>
      <c r="M351" s="623" t="s">
        <v>136</v>
      </c>
      <c r="N351" s="233" t="s">
        <v>369</v>
      </c>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55"/>
      <c r="AJ351" s="255"/>
      <c r="AK351" s="255"/>
      <c r="AL351" s="255"/>
      <c r="AM351" s="195"/>
    </row>
    <row r="352" spans="1:39" s="82" customFormat="1" outlineLevel="1">
      <c r="A352" s="642" t="str">
        <f t="shared" si="69"/>
        <v>1</v>
      </c>
      <c r="L352" s="231" t="s">
        <v>126</v>
      </c>
      <c r="M352" s="623" t="s">
        <v>1435</v>
      </c>
      <c r="N352" s="233" t="s">
        <v>369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195"/>
    </row>
    <row r="353" spans="1:41" s="96" customFormat="1" outlineLevel="1">
      <c r="A353" s="642" t="str">
        <f>A351</f>
        <v>1</v>
      </c>
      <c r="L353" s="251">
        <v>9</v>
      </c>
      <c r="M353" s="623" t="s">
        <v>434</v>
      </c>
      <c r="N353" s="233" t="s">
        <v>369</v>
      </c>
      <c r="O353" s="262">
        <f>SUM(O354:O355)</f>
        <v>0</v>
      </c>
      <c r="P353" s="262">
        <f t="shared" ref="P353:AL353" si="71">SUM(P354:P355)</f>
        <v>0</v>
      </c>
      <c r="Q353" s="262">
        <f t="shared" si="71"/>
        <v>0</v>
      </c>
      <c r="R353" s="262">
        <f t="shared" si="71"/>
        <v>0</v>
      </c>
      <c r="S353" s="262">
        <f t="shared" si="71"/>
        <v>0</v>
      </c>
      <c r="T353" s="262">
        <f t="shared" si="71"/>
        <v>0</v>
      </c>
      <c r="U353" s="262">
        <f t="shared" si="71"/>
        <v>0</v>
      </c>
      <c r="V353" s="262">
        <f t="shared" si="71"/>
        <v>0</v>
      </c>
      <c r="W353" s="262">
        <f t="shared" si="71"/>
        <v>0</v>
      </c>
      <c r="X353" s="262">
        <f t="shared" si="71"/>
        <v>0</v>
      </c>
      <c r="Y353" s="262">
        <f t="shared" si="71"/>
        <v>0</v>
      </c>
      <c r="Z353" s="262">
        <f t="shared" si="71"/>
        <v>0</v>
      </c>
      <c r="AA353" s="262">
        <f t="shared" si="71"/>
        <v>0</v>
      </c>
      <c r="AB353" s="262">
        <f t="shared" si="71"/>
        <v>0</v>
      </c>
      <c r="AC353" s="262">
        <f t="shared" si="71"/>
        <v>0</v>
      </c>
      <c r="AD353" s="262">
        <f t="shared" si="71"/>
        <v>0</v>
      </c>
      <c r="AE353" s="262">
        <f t="shared" si="71"/>
        <v>0</v>
      </c>
      <c r="AF353" s="262">
        <f t="shared" si="71"/>
        <v>0</v>
      </c>
      <c r="AG353" s="262">
        <f t="shared" si="71"/>
        <v>0</v>
      </c>
      <c r="AH353" s="262">
        <f t="shared" si="71"/>
        <v>0</v>
      </c>
      <c r="AI353" s="262">
        <f t="shared" si="71"/>
        <v>0</v>
      </c>
      <c r="AJ353" s="262">
        <f t="shared" si="71"/>
        <v>0</v>
      </c>
      <c r="AK353" s="262">
        <f t="shared" si="71"/>
        <v>0</v>
      </c>
      <c r="AL353" s="262">
        <f t="shared" si="71"/>
        <v>0</v>
      </c>
      <c r="AM353" s="195"/>
    </row>
    <row r="354" spans="1:41" s="96" customFormat="1" ht="0.2" customHeight="1" outlineLevel="1">
      <c r="A354" s="642" t="str">
        <f t="shared" si="69"/>
        <v>1</v>
      </c>
      <c r="L354" s="251" t="s">
        <v>1367</v>
      </c>
      <c r="M354" s="232"/>
      <c r="N354" s="233"/>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52"/>
      <c r="AJ354" s="252"/>
      <c r="AK354" s="252"/>
      <c r="AL354" s="252"/>
      <c r="AM354" s="253"/>
    </row>
    <row r="355" spans="1:41" s="82" customFormat="1" outlineLevel="1">
      <c r="A355" s="642" t="str">
        <f t="shared" si="69"/>
        <v>1</v>
      </c>
      <c r="L355" s="258"/>
      <c r="M355" s="259" t="s">
        <v>370</v>
      </c>
      <c r="N355" s="259"/>
      <c r="O355" s="259"/>
      <c r="P355" s="259"/>
      <c r="Q355" s="259"/>
      <c r="R355" s="259"/>
      <c r="S355" s="259"/>
      <c r="T355" s="259"/>
      <c r="U355" s="259"/>
      <c r="V355" s="259"/>
      <c r="W355" s="259"/>
      <c r="X355" s="259"/>
      <c r="Y355" s="259"/>
      <c r="Z355" s="259"/>
      <c r="AA355" s="259"/>
      <c r="AB355" s="259"/>
      <c r="AC355" s="259"/>
      <c r="AD355" s="259"/>
      <c r="AE355" s="259"/>
      <c r="AF355" s="259"/>
      <c r="AG355" s="259"/>
      <c r="AH355" s="259"/>
      <c r="AI355" s="259"/>
      <c r="AJ355" s="259"/>
      <c r="AK355" s="259"/>
      <c r="AL355" s="259"/>
      <c r="AM355" s="260"/>
    </row>
    <row r="356" spans="1:41">
      <c r="A356" s="143" t="s">
        <v>1082</v>
      </c>
    </row>
    <row r="357" spans="1:41" s="82" customFormat="1" ht="14.25" outlineLevel="1">
      <c r="A357" s="264" t="str">
        <f>A356</f>
        <v>et_List10_nalog</v>
      </c>
      <c r="K357" s="144" t="s">
        <v>282</v>
      </c>
      <c r="L357" s="231" t="s">
        <v>18</v>
      </c>
      <c r="M357" s="263"/>
      <c r="N357" s="233" t="s">
        <v>369</v>
      </c>
      <c r="O357" s="255"/>
      <c r="P357" s="256"/>
      <c r="Q357" s="256"/>
      <c r="R357" s="256"/>
      <c r="S357" s="256"/>
      <c r="T357" s="256"/>
      <c r="U357" s="256"/>
      <c r="V357" s="256"/>
      <c r="W357" s="256"/>
      <c r="X357" s="256"/>
      <c r="Y357" s="256"/>
      <c r="Z357" s="256"/>
      <c r="AA357" s="256"/>
      <c r="AB357" s="256"/>
      <c r="AC357" s="256"/>
      <c r="AD357" s="256"/>
      <c r="AE357" s="256"/>
      <c r="AF357" s="256"/>
      <c r="AG357" s="256"/>
      <c r="AH357" s="256"/>
      <c r="AI357" s="256"/>
      <c r="AJ357" s="256"/>
      <c r="AK357" s="256"/>
      <c r="AL357" s="256"/>
      <c r="AM357" s="195"/>
    </row>
    <row r="359" spans="1:41" s="140" customFormat="1" ht="30" customHeight="1">
      <c r="A359" s="139" t="s">
        <v>1086</v>
      </c>
      <c r="M359" s="141"/>
      <c r="N359" s="141"/>
      <c r="O359" s="141"/>
      <c r="P359" s="141"/>
      <c r="AA359" s="142"/>
    </row>
    <row r="360" spans="1:41">
      <c r="A360" s="143" t="s">
        <v>1087</v>
      </c>
    </row>
    <row r="361" spans="1:41" s="82" customFormat="1" ht="15" customHeight="1">
      <c r="A361" s="184" t="s">
        <v>18</v>
      </c>
      <c r="B361" s="102" t="b">
        <f>'ИП + источники'!$N$14&lt;&gt;"да"</f>
        <v>1</v>
      </c>
      <c r="L361" s="280" t="str">
        <f>INDEX('Общие сведения'!$J$113:$J$139,MATCH($A361,'Общие сведения'!$D$113:$D$139,0))</f>
        <v>Тариф 1 (Водоотведение) - тариф на водоотведение</v>
      </c>
      <c r="M361" s="281"/>
      <c r="N361" s="281"/>
      <c r="O361" s="281"/>
      <c r="P361" s="281"/>
      <c r="Q361" s="281"/>
      <c r="R361" s="281"/>
      <c r="S361" s="281"/>
      <c r="T361" s="281"/>
      <c r="U361" s="281"/>
      <c r="V361" s="281"/>
      <c r="W361" s="281"/>
      <c r="X361" s="281"/>
      <c r="Y361" s="281"/>
      <c r="Z361" s="281"/>
      <c r="AA361" s="281"/>
      <c r="AB361" s="281"/>
      <c r="AC361" s="281"/>
      <c r="AD361" s="281"/>
      <c r="AE361" s="281"/>
      <c r="AF361" s="281"/>
      <c r="AG361" s="281"/>
      <c r="AH361" s="281"/>
      <c r="AI361" s="281"/>
      <c r="AJ361" s="281"/>
      <c r="AK361" s="281"/>
      <c r="AL361" s="281"/>
      <c r="AM361" s="281"/>
      <c r="AN361" s="281"/>
      <c r="AO361" s="281"/>
    </row>
    <row r="362" spans="1:41" s="279" customFormat="1" ht="22.5" outlineLevel="1">
      <c r="A362" s="642" t="str">
        <f t="shared" ref="A362:A384" si="72">A361</f>
        <v>1</v>
      </c>
      <c r="B362" s="102" t="b">
        <f>'ИП + источники'!$N$14&lt;&gt;"да"</f>
        <v>1</v>
      </c>
      <c r="L362" s="277">
        <v>1</v>
      </c>
      <c r="M362" s="272" t="s">
        <v>438</v>
      </c>
      <c r="N362" s="278" t="s">
        <v>369</v>
      </c>
      <c r="O362" s="268">
        <f>O363+O368+O372+O376</f>
        <v>0</v>
      </c>
      <c r="P362" s="268">
        <f t="shared" ref="P362:AN362" si="73">P363+P368+P372+P376</f>
        <v>0</v>
      </c>
      <c r="Q362" s="268">
        <f t="shared" si="73"/>
        <v>0</v>
      </c>
      <c r="R362" s="268">
        <f t="shared" si="73"/>
        <v>0</v>
      </c>
      <c r="S362" s="268">
        <f t="shared" si="73"/>
        <v>0</v>
      </c>
      <c r="T362" s="268">
        <f t="shared" si="73"/>
        <v>0</v>
      </c>
      <c r="U362" s="268">
        <f t="shared" si="73"/>
        <v>0</v>
      </c>
      <c r="V362" s="268">
        <f t="shared" si="73"/>
        <v>0</v>
      </c>
      <c r="W362" s="268">
        <f t="shared" si="73"/>
        <v>0</v>
      </c>
      <c r="X362" s="268">
        <f t="shared" si="73"/>
        <v>0</v>
      </c>
      <c r="Y362" s="268">
        <f t="shared" si="73"/>
        <v>0</v>
      </c>
      <c r="Z362" s="268">
        <f t="shared" si="73"/>
        <v>0</v>
      </c>
      <c r="AA362" s="268">
        <f t="shared" si="73"/>
        <v>0</v>
      </c>
      <c r="AB362" s="268">
        <f t="shared" si="73"/>
        <v>0</v>
      </c>
      <c r="AC362" s="268">
        <f t="shared" si="73"/>
        <v>0</v>
      </c>
      <c r="AD362" s="268">
        <f t="shared" si="73"/>
        <v>0</v>
      </c>
      <c r="AE362" s="268">
        <f t="shared" si="73"/>
        <v>0</v>
      </c>
      <c r="AF362" s="268">
        <f t="shared" si="73"/>
        <v>0</v>
      </c>
      <c r="AG362" s="268">
        <f t="shared" si="73"/>
        <v>0</v>
      </c>
      <c r="AH362" s="268">
        <f t="shared" si="73"/>
        <v>0</v>
      </c>
      <c r="AI362" s="268">
        <f t="shared" si="73"/>
        <v>0</v>
      </c>
      <c r="AJ362" s="268">
        <f t="shared" si="73"/>
        <v>0</v>
      </c>
      <c r="AK362" s="268">
        <f t="shared" si="73"/>
        <v>0</v>
      </c>
      <c r="AL362" s="268">
        <f t="shared" si="73"/>
        <v>0</v>
      </c>
      <c r="AM362" s="268">
        <f t="shared" si="73"/>
        <v>0</v>
      </c>
      <c r="AN362" s="268">
        <f t="shared" si="73"/>
        <v>0</v>
      </c>
      <c r="AO362" s="195"/>
    </row>
    <row r="363" spans="1:41" s="102" customFormat="1" outlineLevel="1">
      <c r="A363" s="642" t="str">
        <f t="shared" si="72"/>
        <v>1</v>
      </c>
      <c r="B363" s="102" t="b">
        <f>'ИП + источники'!$N$14&lt;&gt;"да"</f>
        <v>1</v>
      </c>
      <c r="L363" s="274" t="s">
        <v>165</v>
      </c>
      <c r="M363" s="275" t="s">
        <v>439</v>
      </c>
      <c r="N363" s="271" t="s">
        <v>369</v>
      </c>
      <c r="O363" s="269">
        <f>O364+O365+O366+O367</f>
        <v>0</v>
      </c>
      <c r="P363" s="269">
        <f t="shared" ref="P363:AN363" si="74">P364+P365+P366+P367</f>
        <v>0</v>
      </c>
      <c r="Q363" s="269">
        <f t="shared" si="74"/>
        <v>0</v>
      </c>
      <c r="R363" s="269">
        <f t="shared" si="74"/>
        <v>0</v>
      </c>
      <c r="S363" s="269">
        <f t="shared" si="74"/>
        <v>0</v>
      </c>
      <c r="T363" s="269">
        <f t="shared" si="74"/>
        <v>0</v>
      </c>
      <c r="U363" s="269">
        <f t="shared" si="74"/>
        <v>0</v>
      </c>
      <c r="V363" s="269">
        <f t="shared" si="74"/>
        <v>0</v>
      </c>
      <c r="W363" s="269">
        <f t="shared" si="74"/>
        <v>0</v>
      </c>
      <c r="X363" s="269">
        <f t="shared" si="74"/>
        <v>0</v>
      </c>
      <c r="Y363" s="269">
        <f t="shared" si="74"/>
        <v>0</v>
      </c>
      <c r="Z363" s="269">
        <f t="shared" si="74"/>
        <v>0</v>
      </c>
      <c r="AA363" s="269">
        <f t="shared" si="74"/>
        <v>0</v>
      </c>
      <c r="AB363" s="269">
        <f t="shared" si="74"/>
        <v>0</v>
      </c>
      <c r="AC363" s="269">
        <f t="shared" si="74"/>
        <v>0</v>
      </c>
      <c r="AD363" s="269">
        <f t="shared" si="74"/>
        <v>0</v>
      </c>
      <c r="AE363" s="269">
        <f t="shared" si="74"/>
        <v>0</v>
      </c>
      <c r="AF363" s="269">
        <f t="shared" si="74"/>
        <v>0</v>
      </c>
      <c r="AG363" s="269">
        <f t="shared" si="74"/>
        <v>0</v>
      </c>
      <c r="AH363" s="269">
        <f t="shared" si="74"/>
        <v>0</v>
      </c>
      <c r="AI363" s="269">
        <f t="shared" si="74"/>
        <v>0</v>
      </c>
      <c r="AJ363" s="269">
        <f t="shared" si="74"/>
        <v>0</v>
      </c>
      <c r="AK363" s="269">
        <f t="shared" si="74"/>
        <v>0</v>
      </c>
      <c r="AL363" s="269">
        <f t="shared" si="74"/>
        <v>0</v>
      </c>
      <c r="AM363" s="269">
        <f t="shared" si="74"/>
        <v>0</v>
      </c>
      <c r="AN363" s="269">
        <f t="shared" si="74"/>
        <v>0</v>
      </c>
      <c r="AO363" s="195"/>
    </row>
    <row r="364" spans="1:41" s="102" customFormat="1" outlineLevel="1">
      <c r="A364" s="642" t="str">
        <f t="shared" si="72"/>
        <v>1</v>
      </c>
      <c r="B364" s="102" t="b">
        <f>'ИП + источники'!$N$14&lt;&gt;"да"</f>
        <v>1</v>
      </c>
      <c r="L364" s="274" t="s">
        <v>412</v>
      </c>
      <c r="M364" s="276" t="s">
        <v>440</v>
      </c>
      <c r="N364" s="271" t="s">
        <v>369</v>
      </c>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70"/>
      <c r="AO364" s="195"/>
    </row>
    <row r="365" spans="1:41" s="102" customFormat="1" outlineLevel="1">
      <c r="A365" s="642" t="str">
        <f t="shared" si="72"/>
        <v>1</v>
      </c>
      <c r="B365" s="102" t="b">
        <f>'ИП + источники'!$N$14&lt;&gt;"да"</f>
        <v>1</v>
      </c>
      <c r="L365" s="274" t="s">
        <v>414</v>
      </c>
      <c r="M365" s="276" t="s">
        <v>1123</v>
      </c>
      <c r="N365" s="271" t="s">
        <v>369</v>
      </c>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70"/>
      <c r="AO365" s="195"/>
    </row>
    <row r="366" spans="1:41" s="102" customFormat="1" outlineLevel="1">
      <c r="A366" s="642" t="str">
        <f t="shared" si="72"/>
        <v>1</v>
      </c>
      <c r="B366" s="102" t="b">
        <f>'ИП + источники'!$N$14&lt;&gt;"да"</f>
        <v>1</v>
      </c>
      <c r="L366" s="274" t="s">
        <v>1084</v>
      </c>
      <c r="M366" s="276" t="s">
        <v>441</v>
      </c>
      <c r="N366" s="271" t="s">
        <v>369</v>
      </c>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270"/>
      <c r="AL366" s="270"/>
      <c r="AM366" s="270"/>
      <c r="AN366" s="270"/>
      <c r="AO366" s="195"/>
    </row>
    <row r="367" spans="1:41" s="102" customFormat="1" outlineLevel="1">
      <c r="A367" s="642" t="str">
        <f t="shared" si="72"/>
        <v>1</v>
      </c>
      <c r="B367" s="102" t="b">
        <f>'ИП + источники'!$N$14&lt;&gt;"да"</f>
        <v>1</v>
      </c>
      <c r="L367" s="274" t="s">
        <v>1085</v>
      </c>
      <c r="M367" s="276" t="s">
        <v>442</v>
      </c>
      <c r="N367" s="271" t="s">
        <v>369</v>
      </c>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70"/>
      <c r="AO367" s="195"/>
    </row>
    <row r="368" spans="1:41" s="102" customFormat="1" outlineLevel="1">
      <c r="A368" s="642" t="str">
        <f t="shared" si="72"/>
        <v>1</v>
      </c>
      <c r="B368" s="102" t="b">
        <f>'ИП + источники'!$N$14&lt;&gt;"да"</f>
        <v>1</v>
      </c>
      <c r="L368" s="274" t="s">
        <v>166</v>
      </c>
      <c r="M368" s="275" t="s">
        <v>443</v>
      </c>
      <c r="N368" s="271" t="s">
        <v>369</v>
      </c>
      <c r="O368" s="269">
        <f>O369+O370+O371</f>
        <v>0</v>
      </c>
      <c r="P368" s="269">
        <f t="shared" ref="P368:AN368" si="75">P369+P370+P371</f>
        <v>0</v>
      </c>
      <c r="Q368" s="269">
        <f t="shared" si="75"/>
        <v>0</v>
      </c>
      <c r="R368" s="269">
        <f t="shared" si="75"/>
        <v>0</v>
      </c>
      <c r="S368" s="269">
        <f t="shared" si="75"/>
        <v>0</v>
      </c>
      <c r="T368" s="269">
        <f t="shared" si="75"/>
        <v>0</v>
      </c>
      <c r="U368" s="269">
        <f t="shared" si="75"/>
        <v>0</v>
      </c>
      <c r="V368" s="269">
        <f t="shared" si="75"/>
        <v>0</v>
      </c>
      <c r="W368" s="269">
        <f t="shared" si="75"/>
        <v>0</v>
      </c>
      <c r="X368" s="269">
        <f t="shared" si="75"/>
        <v>0</v>
      </c>
      <c r="Y368" s="269">
        <f t="shared" si="75"/>
        <v>0</v>
      </c>
      <c r="Z368" s="269">
        <f t="shared" si="75"/>
        <v>0</v>
      </c>
      <c r="AA368" s="269">
        <f t="shared" si="75"/>
        <v>0</v>
      </c>
      <c r="AB368" s="269">
        <f t="shared" si="75"/>
        <v>0</v>
      </c>
      <c r="AC368" s="269">
        <f t="shared" si="75"/>
        <v>0</v>
      </c>
      <c r="AD368" s="269">
        <f t="shared" si="75"/>
        <v>0</v>
      </c>
      <c r="AE368" s="269">
        <f t="shared" si="75"/>
        <v>0</v>
      </c>
      <c r="AF368" s="269">
        <f t="shared" si="75"/>
        <v>0</v>
      </c>
      <c r="AG368" s="269">
        <f t="shared" si="75"/>
        <v>0</v>
      </c>
      <c r="AH368" s="269">
        <f t="shared" si="75"/>
        <v>0</v>
      </c>
      <c r="AI368" s="269">
        <f t="shared" si="75"/>
        <v>0</v>
      </c>
      <c r="AJ368" s="269">
        <f t="shared" si="75"/>
        <v>0</v>
      </c>
      <c r="AK368" s="269">
        <f t="shared" si="75"/>
        <v>0</v>
      </c>
      <c r="AL368" s="269">
        <f t="shared" si="75"/>
        <v>0</v>
      </c>
      <c r="AM368" s="269">
        <f t="shared" si="75"/>
        <v>0</v>
      </c>
      <c r="AN368" s="269">
        <f t="shared" si="75"/>
        <v>0</v>
      </c>
      <c r="AO368" s="195"/>
    </row>
    <row r="369" spans="1:41" s="102" customFormat="1" outlineLevel="1">
      <c r="A369" s="642" t="str">
        <f t="shared" si="72"/>
        <v>1</v>
      </c>
      <c r="B369" s="102" t="b">
        <f>'ИП + источники'!$N$14&lt;&gt;"да"</f>
        <v>1</v>
      </c>
      <c r="L369" s="274" t="s">
        <v>534</v>
      </c>
      <c r="M369" s="276" t="s">
        <v>444</v>
      </c>
      <c r="N369" s="271" t="s">
        <v>369</v>
      </c>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195"/>
    </row>
    <row r="370" spans="1:41" s="102" customFormat="1" outlineLevel="1">
      <c r="A370" s="642" t="str">
        <f t="shared" si="72"/>
        <v>1</v>
      </c>
      <c r="B370" s="102" t="b">
        <f>'ИП + источники'!$N$14&lt;&gt;"да"</f>
        <v>1</v>
      </c>
      <c r="L370" s="274" t="s">
        <v>540</v>
      </c>
      <c r="M370" s="276" t="s">
        <v>445</v>
      </c>
      <c r="N370" s="271" t="s">
        <v>369</v>
      </c>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195"/>
    </row>
    <row r="371" spans="1:41" s="102" customFormat="1" outlineLevel="1">
      <c r="A371" s="642" t="str">
        <f t="shared" si="72"/>
        <v>1</v>
      </c>
      <c r="B371" s="102" t="b">
        <f>'ИП + источники'!$N$14&lt;&gt;"да"</f>
        <v>1</v>
      </c>
      <c r="L371" s="274" t="s">
        <v>542</v>
      </c>
      <c r="M371" s="276" t="s">
        <v>446</v>
      </c>
      <c r="N371" s="271" t="s">
        <v>369</v>
      </c>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195"/>
    </row>
    <row r="372" spans="1:41" s="102" customFormat="1" outlineLevel="1">
      <c r="A372" s="642" t="str">
        <f t="shared" si="72"/>
        <v>1</v>
      </c>
      <c r="B372" s="102" t="b">
        <f>'ИП + источники'!$N$14&lt;&gt;"да"</f>
        <v>1</v>
      </c>
      <c r="L372" s="274" t="s">
        <v>378</v>
      </c>
      <c r="M372" s="275" t="s">
        <v>447</v>
      </c>
      <c r="N372" s="271" t="s">
        <v>369</v>
      </c>
      <c r="O372" s="269">
        <f>O373+O374+O375</f>
        <v>0</v>
      </c>
      <c r="P372" s="269">
        <f t="shared" ref="P372:AN372" si="76">P373+P374+P375</f>
        <v>0</v>
      </c>
      <c r="Q372" s="269">
        <f t="shared" si="76"/>
        <v>0</v>
      </c>
      <c r="R372" s="269">
        <f t="shared" si="76"/>
        <v>0</v>
      </c>
      <c r="S372" s="269">
        <f t="shared" si="76"/>
        <v>0</v>
      </c>
      <c r="T372" s="269">
        <f t="shared" si="76"/>
        <v>0</v>
      </c>
      <c r="U372" s="269">
        <f t="shared" si="76"/>
        <v>0</v>
      </c>
      <c r="V372" s="269">
        <f t="shared" si="76"/>
        <v>0</v>
      </c>
      <c r="W372" s="269">
        <f t="shared" si="76"/>
        <v>0</v>
      </c>
      <c r="X372" s="269">
        <f t="shared" si="76"/>
        <v>0</v>
      </c>
      <c r="Y372" s="269">
        <f t="shared" si="76"/>
        <v>0</v>
      </c>
      <c r="Z372" s="269">
        <f t="shared" si="76"/>
        <v>0</v>
      </c>
      <c r="AA372" s="269">
        <f t="shared" si="76"/>
        <v>0</v>
      </c>
      <c r="AB372" s="269">
        <f t="shared" si="76"/>
        <v>0</v>
      </c>
      <c r="AC372" s="269">
        <f t="shared" si="76"/>
        <v>0</v>
      </c>
      <c r="AD372" s="269">
        <f t="shared" si="76"/>
        <v>0</v>
      </c>
      <c r="AE372" s="269">
        <f t="shared" si="76"/>
        <v>0</v>
      </c>
      <c r="AF372" s="269">
        <f t="shared" si="76"/>
        <v>0</v>
      </c>
      <c r="AG372" s="269">
        <f t="shared" si="76"/>
        <v>0</v>
      </c>
      <c r="AH372" s="269">
        <f t="shared" si="76"/>
        <v>0</v>
      </c>
      <c r="AI372" s="269">
        <f t="shared" si="76"/>
        <v>0</v>
      </c>
      <c r="AJ372" s="269">
        <f t="shared" si="76"/>
        <v>0</v>
      </c>
      <c r="AK372" s="269">
        <f t="shared" si="76"/>
        <v>0</v>
      </c>
      <c r="AL372" s="269">
        <f t="shared" si="76"/>
        <v>0</v>
      </c>
      <c r="AM372" s="269">
        <f t="shared" si="76"/>
        <v>0</v>
      </c>
      <c r="AN372" s="269">
        <f t="shared" si="76"/>
        <v>0</v>
      </c>
      <c r="AO372" s="195"/>
    </row>
    <row r="373" spans="1:41" s="102" customFormat="1" outlineLevel="1">
      <c r="A373" s="642" t="str">
        <f t="shared" si="72"/>
        <v>1</v>
      </c>
      <c r="B373" s="102" t="b">
        <f>'ИП + источники'!$N$14&lt;&gt;"да"</f>
        <v>1</v>
      </c>
      <c r="L373" s="274" t="s">
        <v>564</v>
      </c>
      <c r="M373" s="276" t="s">
        <v>448</v>
      </c>
      <c r="N373" s="271" t="s">
        <v>369</v>
      </c>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195"/>
    </row>
    <row r="374" spans="1:41" s="102" customFormat="1" outlineLevel="1">
      <c r="A374" s="642" t="str">
        <f t="shared" si="72"/>
        <v>1</v>
      </c>
      <c r="B374" s="102" t="b">
        <f>'ИП + источники'!$N$14&lt;&gt;"да"</f>
        <v>1</v>
      </c>
      <c r="L374" s="274" t="s">
        <v>566</v>
      </c>
      <c r="M374" s="276" t="s">
        <v>449</v>
      </c>
      <c r="N374" s="271" t="s">
        <v>369</v>
      </c>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70"/>
      <c r="AO374" s="195"/>
    </row>
    <row r="375" spans="1:41" s="102" customFormat="1" outlineLevel="1">
      <c r="A375" s="642" t="str">
        <f t="shared" si="72"/>
        <v>1</v>
      </c>
      <c r="B375" s="102" t="b">
        <f>'ИП + источники'!$N$14&lt;&gt;"да"</f>
        <v>1</v>
      </c>
      <c r="L375" s="274" t="s">
        <v>568</v>
      </c>
      <c r="M375" s="276" t="s">
        <v>450</v>
      </c>
      <c r="N375" s="271" t="s">
        <v>369</v>
      </c>
      <c r="O375" s="270"/>
      <c r="P375" s="270"/>
      <c r="Q375" s="270"/>
      <c r="R375" s="270"/>
      <c r="S375" s="270"/>
      <c r="T375" s="270"/>
      <c r="U375" s="270"/>
      <c r="V375" s="270"/>
      <c r="W375" s="270"/>
      <c r="X375" s="270"/>
      <c r="Y375" s="270"/>
      <c r="Z375" s="270"/>
      <c r="AA375" s="270"/>
      <c r="AB375" s="270"/>
      <c r="AC375" s="270"/>
      <c r="AD375" s="270"/>
      <c r="AE375" s="270"/>
      <c r="AF375" s="270"/>
      <c r="AG375" s="270"/>
      <c r="AH375" s="270"/>
      <c r="AI375" s="270"/>
      <c r="AJ375" s="270"/>
      <c r="AK375" s="270"/>
      <c r="AL375" s="270"/>
      <c r="AM375" s="270"/>
      <c r="AN375" s="270"/>
      <c r="AO375" s="195"/>
    </row>
    <row r="376" spans="1:41" s="102" customFormat="1" outlineLevel="1">
      <c r="A376" s="642" t="str">
        <f t="shared" si="72"/>
        <v>1</v>
      </c>
      <c r="B376" s="102" t="b">
        <f>'ИП + источники'!$N$14&lt;&gt;"да"</f>
        <v>1</v>
      </c>
      <c r="L376" s="274" t="s">
        <v>380</v>
      </c>
      <c r="M376" s="275" t="s">
        <v>451</v>
      </c>
      <c r="N376" s="271" t="s">
        <v>369</v>
      </c>
      <c r="O376" s="269">
        <f>O377+O378+O379+O380</f>
        <v>0</v>
      </c>
      <c r="P376" s="269">
        <f t="shared" ref="P376:AN376" si="77">P377+P378+P379+P380</f>
        <v>0</v>
      </c>
      <c r="Q376" s="269">
        <f t="shared" si="77"/>
        <v>0</v>
      </c>
      <c r="R376" s="269">
        <f t="shared" si="77"/>
        <v>0</v>
      </c>
      <c r="S376" s="269">
        <f t="shared" si="77"/>
        <v>0</v>
      </c>
      <c r="T376" s="269">
        <f t="shared" si="77"/>
        <v>0</v>
      </c>
      <c r="U376" s="269">
        <f t="shared" si="77"/>
        <v>0</v>
      </c>
      <c r="V376" s="269">
        <f t="shared" si="77"/>
        <v>0</v>
      </c>
      <c r="W376" s="269">
        <f t="shared" si="77"/>
        <v>0</v>
      </c>
      <c r="X376" s="269">
        <f t="shared" si="77"/>
        <v>0</v>
      </c>
      <c r="Y376" s="269">
        <f t="shared" si="77"/>
        <v>0</v>
      </c>
      <c r="Z376" s="269">
        <f t="shared" si="77"/>
        <v>0</v>
      </c>
      <c r="AA376" s="269">
        <f t="shared" si="77"/>
        <v>0</v>
      </c>
      <c r="AB376" s="269">
        <f t="shared" si="77"/>
        <v>0</v>
      </c>
      <c r="AC376" s="269">
        <f t="shared" si="77"/>
        <v>0</v>
      </c>
      <c r="AD376" s="269">
        <f t="shared" si="77"/>
        <v>0</v>
      </c>
      <c r="AE376" s="269">
        <f t="shared" si="77"/>
        <v>0</v>
      </c>
      <c r="AF376" s="269">
        <f t="shared" si="77"/>
        <v>0</v>
      </c>
      <c r="AG376" s="269">
        <f t="shared" si="77"/>
        <v>0</v>
      </c>
      <c r="AH376" s="269">
        <f t="shared" si="77"/>
        <v>0</v>
      </c>
      <c r="AI376" s="269">
        <f t="shared" si="77"/>
        <v>0</v>
      </c>
      <c r="AJ376" s="269">
        <f t="shared" si="77"/>
        <v>0</v>
      </c>
      <c r="AK376" s="269">
        <f t="shared" si="77"/>
        <v>0</v>
      </c>
      <c r="AL376" s="269">
        <f t="shared" si="77"/>
        <v>0</v>
      </c>
      <c r="AM376" s="269">
        <f t="shared" si="77"/>
        <v>0</v>
      </c>
      <c r="AN376" s="269">
        <f t="shared" si="77"/>
        <v>0</v>
      </c>
      <c r="AO376" s="195"/>
    </row>
    <row r="377" spans="1:41" s="102" customFormat="1" outlineLevel="1">
      <c r="A377" s="642" t="str">
        <f t="shared" si="72"/>
        <v>1</v>
      </c>
      <c r="B377" s="102" t="b">
        <f>'ИП + источники'!$N$14&lt;&gt;"да"</f>
        <v>1</v>
      </c>
      <c r="L377" s="274" t="s">
        <v>573</v>
      </c>
      <c r="M377" s="276" t="s">
        <v>452</v>
      </c>
      <c r="N377" s="271" t="s">
        <v>369</v>
      </c>
      <c r="O377" s="270"/>
      <c r="P377" s="270"/>
      <c r="Q377" s="270"/>
      <c r="R377" s="270"/>
      <c r="S377" s="270"/>
      <c r="T377" s="270"/>
      <c r="U377" s="270"/>
      <c r="V377" s="270"/>
      <c r="W377" s="270"/>
      <c r="X377" s="270"/>
      <c r="Y377" s="270"/>
      <c r="Z377" s="270"/>
      <c r="AA377" s="270"/>
      <c r="AB377" s="270"/>
      <c r="AC377" s="270"/>
      <c r="AD377" s="270"/>
      <c r="AE377" s="270"/>
      <c r="AF377" s="270"/>
      <c r="AG377" s="270"/>
      <c r="AH377" s="270"/>
      <c r="AI377" s="270"/>
      <c r="AJ377" s="270"/>
      <c r="AK377" s="270"/>
      <c r="AL377" s="270"/>
      <c r="AM377" s="270"/>
      <c r="AN377" s="270"/>
      <c r="AO377" s="195"/>
    </row>
    <row r="378" spans="1:41" s="102" customFormat="1" ht="22.5" outlineLevel="1">
      <c r="A378" s="642" t="str">
        <f t="shared" si="72"/>
        <v>1</v>
      </c>
      <c r="B378" s="102" t="b">
        <f>'ИП + источники'!$N$14&lt;&gt;"да"</f>
        <v>1</v>
      </c>
      <c r="L378" s="274" t="s">
        <v>587</v>
      </c>
      <c r="M378" s="276" t="s">
        <v>1175</v>
      </c>
      <c r="N378" s="271" t="s">
        <v>369</v>
      </c>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70"/>
      <c r="AO378" s="195"/>
    </row>
    <row r="379" spans="1:41" s="102" customFormat="1" ht="22.5" outlineLevel="1">
      <c r="A379" s="642" t="str">
        <f t="shared" si="72"/>
        <v>1</v>
      </c>
      <c r="B379" s="102" t="b">
        <f>'ИП + источники'!$N$14&lt;&gt;"да"</f>
        <v>1</v>
      </c>
      <c r="L379" s="274" t="s">
        <v>593</v>
      </c>
      <c r="M379" s="276" t="s">
        <v>453</v>
      </c>
      <c r="N379" s="271" t="s">
        <v>369</v>
      </c>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195"/>
    </row>
    <row r="380" spans="1:41" s="102" customFormat="1" outlineLevel="1">
      <c r="A380" s="642" t="str">
        <f t="shared" si="72"/>
        <v>1</v>
      </c>
      <c r="B380" s="102" t="b">
        <f>'ИП + источники'!$N$14&lt;&gt;"да"</f>
        <v>1</v>
      </c>
      <c r="L380" s="274" t="s">
        <v>595</v>
      </c>
      <c r="M380" s="276" t="s">
        <v>454</v>
      </c>
      <c r="N380" s="271" t="s">
        <v>369</v>
      </c>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70"/>
      <c r="AO380" s="195"/>
    </row>
    <row r="381" spans="1:41" s="279" customFormat="1" ht="22.5" outlineLevel="1">
      <c r="A381" s="642" t="str">
        <f t="shared" si="72"/>
        <v>1</v>
      </c>
      <c r="B381" s="102" t="b">
        <f>'ИП + источники'!$N$14&lt;&gt;"да"</f>
        <v>1</v>
      </c>
      <c r="L381" s="277" t="s">
        <v>102</v>
      </c>
      <c r="M381" s="273" t="s">
        <v>455</v>
      </c>
      <c r="N381" s="278" t="s">
        <v>369</v>
      </c>
      <c r="O381" s="268">
        <f>O382+O383+O384</f>
        <v>0</v>
      </c>
      <c r="P381" s="268">
        <f t="shared" ref="P381:AN381" si="78">P382+P383+P384</f>
        <v>0</v>
      </c>
      <c r="Q381" s="268">
        <f t="shared" si="78"/>
        <v>0</v>
      </c>
      <c r="R381" s="268">
        <f t="shared" si="78"/>
        <v>0</v>
      </c>
      <c r="S381" s="268">
        <f t="shared" si="78"/>
        <v>0</v>
      </c>
      <c r="T381" s="268">
        <f t="shared" si="78"/>
        <v>0</v>
      </c>
      <c r="U381" s="268">
        <f t="shared" si="78"/>
        <v>0</v>
      </c>
      <c r="V381" s="268">
        <f t="shared" si="78"/>
        <v>0</v>
      </c>
      <c r="W381" s="268">
        <f t="shared" si="78"/>
        <v>0</v>
      </c>
      <c r="X381" s="268">
        <f t="shared" si="78"/>
        <v>0</v>
      </c>
      <c r="Y381" s="268">
        <f t="shared" si="78"/>
        <v>0</v>
      </c>
      <c r="Z381" s="268">
        <f t="shared" si="78"/>
        <v>0</v>
      </c>
      <c r="AA381" s="268">
        <f t="shared" si="78"/>
        <v>0</v>
      </c>
      <c r="AB381" s="268">
        <f t="shared" si="78"/>
        <v>0</v>
      </c>
      <c r="AC381" s="268">
        <f t="shared" si="78"/>
        <v>0</v>
      </c>
      <c r="AD381" s="268">
        <f t="shared" si="78"/>
        <v>0</v>
      </c>
      <c r="AE381" s="268">
        <f t="shared" si="78"/>
        <v>0</v>
      </c>
      <c r="AF381" s="268">
        <f t="shared" si="78"/>
        <v>0</v>
      </c>
      <c r="AG381" s="268">
        <f t="shared" si="78"/>
        <v>0</v>
      </c>
      <c r="AH381" s="268">
        <f t="shared" si="78"/>
        <v>0</v>
      </c>
      <c r="AI381" s="268">
        <f t="shared" si="78"/>
        <v>0</v>
      </c>
      <c r="AJ381" s="268">
        <f t="shared" si="78"/>
        <v>0</v>
      </c>
      <c r="AK381" s="268">
        <f t="shared" si="78"/>
        <v>0</v>
      </c>
      <c r="AL381" s="268">
        <f t="shared" si="78"/>
        <v>0</v>
      </c>
      <c r="AM381" s="268">
        <f t="shared" si="78"/>
        <v>0</v>
      </c>
      <c r="AN381" s="268">
        <f t="shared" si="78"/>
        <v>0</v>
      </c>
      <c r="AO381" s="195"/>
    </row>
    <row r="382" spans="1:41" s="102" customFormat="1" outlineLevel="1">
      <c r="A382" s="642" t="str">
        <f t="shared" si="72"/>
        <v>1</v>
      </c>
      <c r="B382" s="102" t="b">
        <f>'ИП + источники'!$N$14&lt;&gt;"да"</f>
        <v>1</v>
      </c>
      <c r="L382" s="274" t="s">
        <v>17</v>
      </c>
      <c r="M382" s="275" t="s">
        <v>1186</v>
      </c>
      <c r="N382" s="271" t="s">
        <v>369</v>
      </c>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70"/>
      <c r="AO382" s="195"/>
    </row>
    <row r="383" spans="1:41" s="102" customFormat="1" outlineLevel="1">
      <c r="A383" s="642" t="str">
        <f t="shared" si="72"/>
        <v>1</v>
      </c>
      <c r="B383" s="102" t="b">
        <f>'ИП + источники'!$N$14&lt;&gt;"да"</f>
        <v>1</v>
      </c>
      <c r="L383" s="274" t="s">
        <v>146</v>
      </c>
      <c r="M383" s="275" t="s">
        <v>1187</v>
      </c>
      <c r="N383" s="271" t="s">
        <v>369</v>
      </c>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195"/>
    </row>
    <row r="384" spans="1:41" s="102" customFormat="1" outlineLevel="1">
      <c r="A384" s="642" t="str">
        <f t="shared" si="72"/>
        <v>1</v>
      </c>
      <c r="B384" s="102" t="b">
        <f>'ИП + источники'!$N$14&lt;&gt;"да"</f>
        <v>1</v>
      </c>
      <c r="L384" s="274" t="s">
        <v>167</v>
      </c>
      <c r="M384" s="275" t="s">
        <v>456</v>
      </c>
      <c r="N384" s="271" t="s">
        <v>369</v>
      </c>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70"/>
      <c r="AO384" s="195"/>
    </row>
    <row r="385" spans="1:35">
      <c r="A385" s="642"/>
    </row>
    <row r="386" spans="1:35" s="140" customFormat="1" ht="30" customHeight="1">
      <c r="A386" s="139" t="s">
        <v>1088</v>
      </c>
      <c r="M386" s="141"/>
      <c r="N386" s="141"/>
      <c r="O386" s="141"/>
      <c r="P386" s="141"/>
      <c r="AA386" s="142"/>
    </row>
    <row r="387" spans="1:35">
      <c r="A387" s="143" t="s">
        <v>1089</v>
      </c>
    </row>
    <row r="388" spans="1:35" s="82" customFormat="1">
      <c r="A388" s="184" t="s">
        <v>18</v>
      </c>
      <c r="L388" s="280" t="str">
        <f>INDEX('Общие сведения'!$J$113:$J$139,MATCH($A388,'Общие сведения'!$D$113:$D$139,0))</f>
        <v>Тариф 1 (Водоотведение) - тариф на водоотведение</v>
      </c>
      <c r="M388" s="281"/>
      <c r="N388" s="281"/>
      <c r="O388" s="281"/>
      <c r="P388" s="281"/>
      <c r="Q388" s="281"/>
      <c r="R388" s="281"/>
      <c r="S388" s="281"/>
      <c r="T388" s="281"/>
      <c r="U388" s="281"/>
      <c r="V388" s="281"/>
      <c r="W388" s="281"/>
      <c r="X388" s="281"/>
      <c r="Y388" s="281"/>
      <c r="Z388" s="281"/>
      <c r="AA388" s="281"/>
      <c r="AB388" s="281"/>
      <c r="AC388" s="281"/>
      <c r="AD388" s="281"/>
      <c r="AE388" s="281"/>
      <c r="AF388" s="281"/>
      <c r="AG388" s="281"/>
      <c r="AH388" s="281"/>
      <c r="AI388" s="281"/>
    </row>
    <row r="389" spans="1:35" s="279" customFormat="1" outlineLevel="1">
      <c r="A389" s="642" t="str">
        <f t="shared" ref="A389:A395" si="79">A388</f>
        <v>1</v>
      </c>
      <c r="L389" s="295" t="s">
        <v>18</v>
      </c>
      <c r="M389" s="286" t="s">
        <v>458</v>
      </c>
      <c r="N389" s="287" t="s">
        <v>369</v>
      </c>
      <c r="O389" s="291">
        <f t="shared" ref="O389:AH389" si="80">O390+O391+O392</f>
        <v>0</v>
      </c>
      <c r="P389" s="292">
        <f t="shared" si="80"/>
        <v>0</v>
      </c>
      <c r="Q389" s="292">
        <f t="shared" si="80"/>
        <v>0</v>
      </c>
      <c r="R389" s="292">
        <f t="shared" si="80"/>
        <v>0</v>
      </c>
      <c r="S389" s="292">
        <f t="shared" si="80"/>
        <v>0</v>
      </c>
      <c r="T389" s="292">
        <f t="shared" si="80"/>
        <v>0</v>
      </c>
      <c r="U389" s="292">
        <f t="shared" si="80"/>
        <v>0</v>
      </c>
      <c r="V389" s="292">
        <f t="shared" si="80"/>
        <v>0</v>
      </c>
      <c r="W389" s="292">
        <f t="shared" si="80"/>
        <v>0</v>
      </c>
      <c r="X389" s="292">
        <f t="shared" si="80"/>
        <v>0</v>
      </c>
      <c r="Y389" s="291">
        <f t="shared" si="80"/>
        <v>0</v>
      </c>
      <c r="Z389" s="292">
        <f t="shared" si="80"/>
        <v>0</v>
      </c>
      <c r="AA389" s="292">
        <f t="shared" si="80"/>
        <v>0</v>
      </c>
      <c r="AB389" s="292">
        <f t="shared" si="80"/>
        <v>0</v>
      </c>
      <c r="AC389" s="292">
        <f t="shared" si="80"/>
        <v>0</v>
      </c>
      <c r="AD389" s="292">
        <f t="shared" si="80"/>
        <v>0</v>
      </c>
      <c r="AE389" s="292">
        <f t="shared" si="80"/>
        <v>0</v>
      </c>
      <c r="AF389" s="292">
        <f t="shared" si="80"/>
        <v>0</v>
      </c>
      <c r="AG389" s="292">
        <f t="shared" si="80"/>
        <v>0</v>
      </c>
      <c r="AH389" s="292">
        <f t="shared" si="80"/>
        <v>0</v>
      </c>
      <c r="AI389" s="195"/>
    </row>
    <row r="390" spans="1:35" s="102" customFormat="1" outlineLevel="1">
      <c r="A390" s="642" t="str">
        <f t="shared" si="79"/>
        <v>1</v>
      </c>
      <c r="L390" s="282" t="s">
        <v>165</v>
      </c>
      <c r="M390" s="290" t="s">
        <v>459</v>
      </c>
      <c r="N390" s="289" t="s">
        <v>369</v>
      </c>
      <c r="O390" s="293"/>
      <c r="P390" s="294"/>
      <c r="Q390" s="294"/>
      <c r="R390" s="294"/>
      <c r="S390" s="294"/>
      <c r="T390" s="294"/>
      <c r="U390" s="294"/>
      <c r="V390" s="294"/>
      <c r="W390" s="294"/>
      <c r="X390" s="294"/>
      <c r="Y390" s="293"/>
      <c r="Z390" s="294"/>
      <c r="AA390" s="294"/>
      <c r="AB390" s="294"/>
      <c r="AC390" s="294"/>
      <c r="AD390" s="294"/>
      <c r="AE390" s="294"/>
      <c r="AF390" s="294"/>
      <c r="AG390" s="294"/>
      <c r="AH390" s="294"/>
      <c r="AI390" s="195"/>
    </row>
    <row r="391" spans="1:35" s="102" customFormat="1" ht="22.5" outlineLevel="1">
      <c r="A391" s="642" t="str">
        <f t="shared" si="79"/>
        <v>1</v>
      </c>
      <c r="L391" s="282" t="s">
        <v>166</v>
      </c>
      <c r="M391" s="290" t="s">
        <v>460</v>
      </c>
      <c r="N391" s="289" t="s">
        <v>369</v>
      </c>
      <c r="O391" s="293"/>
      <c r="P391" s="294"/>
      <c r="Q391" s="294"/>
      <c r="R391" s="294"/>
      <c r="S391" s="294"/>
      <c r="T391" s="294"/>
      <c r="U391" s="294"/>
      <c r="V391" s="294"/>
      <c r="W391" s="294"/>
      <c r="X391" s="294"/>
      <c r="Y391" s="293"/>
      <c r="Z391" s="294"/>
      <c r="AA391" s="294"/>
      <c r="AB391" s="294"/>
      <c r="AC391" s="294"/>
      <c r="AD391" s="294"/>
      <c r="AE391" s="294"/>
      <c r="AF391" s="294"/>
      <c r="AG391" s="294"/>
      <c r="AH391" s="294"/>
      <c r="AI391" s="195"/>
    </row>
    <row r="392" spans="1:35" s="102" customFormat="1" ht="22.5" outlineLevel="1">
      <c r="A392" s="642" t="str">
        <f t="shared" si="79"/>
        <v>1</v>
      </c>
      <c r="L392" s="282" t="s">
        <v>378</v>
      </c>
      <c r="M392" s="290" t="s">
        <v>461</v>
      </c>
      <c r="N392" s="289" t="s">
        <v>369</v>
      </c>
      <c r="O392" s="293"/>
      <c r="P392" s="294"/>
      <c r="Q392" s="294"/>
      <c r="R392" s="294"/>
      <c r="S392" s="294"/>
      <c r="T392" s="294"/>
      <c r="U392" s="294"/>
      <c r="V392" s="294"/>
      <c r="W392" s="294"/>
      <c r="X392" s="294"/>
      <c r="Y392" s="293"/>
      <c r="Z392" s="294"/>
      <c r="AA392" s="294"/>
      <c r="AB392" s="294"/>
      <c r="AC392" s="294"/>
      <c r="AD392" s="294"/>
      <c r="AE392" s="294"/>
      <c r="AF392" s="294"/>
      <c r="AG392" s="294"/>
      <c r="AH392" s="294"/>
      <c r="AI392" s="195"/>
    </row>
    <row r="393" spans="1:35" s="102" customFormat="1" outlineLevel="1">
      <c r="A393" s="642" t="str">
        <f t="shared" si="79"/>
        <v>1</v>
      </c>
      <c r="L393" s="282" t="s">
        <v>102</v>
      </c>
      <c r="M393" s="288" t="s">
        <v>462</v>
      </c>
      <c r="N393" s="289" t="s">
        <v>145</v>
      </c>
      <c r="O393" s="374">
        <f>SUMIFS(Сценарии!$T$15:$T$53,Сценарии!$A$15:$A$53,$A393,Сценарии!$M$15:$M$53,"Индекс потребительских цен")</f>
        <v>4</v>
      </c>
      <c r="P393" s="374">
        <f>SUMIFS(Сценарии!$Y$15:$Y$53,Сценарии!$A$15:$A$53,$A393,Сценарии!$M$15:$M$53,"Индекс потребительских цен")</f>
        <v>4</v>
      </c>
      <c r="Q393" s="374">
        <f>SUMIFS(Сценарии!$AA$15:$AA$53,Сценарии!$A$15:$A$53,$A393,Сценарии!$M$15:$M$53,"Индекс потребительских цен")</f>
        <v>4</v>
      </c>
      <c r="R393" s="374">
        <f>SUMIFS(Сценарии!$AC$15:$AC$53,Сценарии!$A$15:$A$53,$A393,Сценарии!$M$15:$M$53,"Индекс потребительских цен")</f>
        <v>4</v>
      </c>
      <c r="S393" s="374">
        <f>SUMIFS(Сценарии!$AE$15:$AE$53,Сценарии!$A$15:$A$53,$A393,Сценарии!$M$15:$M$53,"Индекс потребительских цен")</f>
        <v>4</v>
      </c>
      <c r="T393" s="374">
        <f>SUMIFS(Сценарии!$AG$15:$AG$53,Сценарии!$A$15:$A$53,$A393,Сценарии!$M$15:$M$53,"Индекс потребительских цен")</f>
        <v>0</v>
      </c>
      <c r="U393" s="374">
        <f>SUMIFS(Сценарии!$AI$15:$AI$53,Сценарии!$A$15:$A$53,$A393,Сценарии!$M$15:$M$53,"Индекс потребительских цен")</f>
        <v>0</v>
      </c>
      <c r="V393" s="374">
        <f>SUMIFS(Сценарии!$AK$15:$AK$53,Сценарии!$A$15:$A$53,$A393,Сценарии!$M$15:$M$53,"Индекс потребительских цен")</f>
        <v>0</v>
      </c>
      <c r="W393" s="374">
        <f>SUMIFS(Сценарии!$AM$15:$AM$53,Сценарии!$A$15:$A$53,$A393,Сценарии!$M$15:$M$53,"Индекс потребительских цен")</f>
        <v>0</v>
      </c>
      <c r="X393" s="374">
        <f>SUMIFS(Сценарии!$AO$15:$AO$53,Сценарии!$A$15:$A$53,$A393,Сценарии!$M$15:$M$53,"Индекс потребительских цен")</f>
        <v>0</v>
      </c>
      <c r="Y393" s="374">
        <f>SUMIFS(Сценарии!$U$15:$U$53,Сценарии!$A$15:$A$53,$A393,Сценарии!$M$15:$M$53,"Индекс потребительских цен")</f>
        <v>7.2</v>
      </c>
      <c r="Z393" s="374">
        <f>SUMIFS(Сценарии!$Z$15:$Z$53,Сценарии!$A$15:$A$53,$A393,Сценарии!$M$15:$M$53,"Индекс потребительских цен")</f>
        <v>4.2</v>
      </c>
      <c r="AA393" s="374">
        <f>SUMIFS(Сценарии!$AB$15:$AB$53,Сценарии!$A$15:$A$53,$A393,Сценарии!$M$15:$M$53,"Индекс потребительских цен")</f>
        <v>4</v>
      </c>
      <c r="AB393" s="374">
        <f>SUMIFS(Сценарии!$AD$15:$AD$53,Сценарии!$A$15:$A$53,$A393,Сценарии!$M$15:$M$53,"Индекс потребительских цен")</f>
        <v>4</v>
      </c>
      <c r="AC393" s="374">
        <f>SUMIFS(Сценарии!$AF$15:$AF$53,Сценарии!$A$15:$A$53,$A393,Сценарии!$M$15:$M$53,"Индекс потребительских цен")</f>
        <v>4</v>
      </c>
      <c r="AD393" s="374">
        <f>SUMIFS(Сценарии!$AH$15:$AH$53,Сценарии!$A$15:$A$53,$A393,Сценарии!$M$15:$M$53,"Индекс потребительских цен")</f>
        <v>0</v>
      </c>
      <c r="AE393" s="374">
        <f>SUMIFS(Сценарии!$AJ$15:$AJ$53,Сценарии!$A$15:$A$53,$A393,Сценарии!$M$15:$M$53,"Индекс потребительских цен")</f>
        <v>0</v>
      </c>
      <c r="AF393" s="374">
        <f>SUMIFS(Сценарии!$AL$15:$AL$53,Сценарии!$A$15:$A$53,$A393,Сценарии!$M$15:$M$53,"Индекс потребительских цен")</f>
        <v>0</v>
      </c>
      <c r="AG393" s="374">
        <f>SUMIFS(Сценарии!$AN$15:$AN$53,Сценарии!$A$15:$A$53,$A393,Сценарии!$M$15:$M$53,"Индекс потребительских цен")</f>
        <v>0</v>
      </c>
      <c r="AH393" s="374">
        <f>SUMIFS(Сценарии!$AP$15:$AP$53,Сценарии!$A$15:$A$53,$A393,Сценарии!$M$15:$M$53,"Индекс потребительских цен")</f>
        <v>0</v>
      </c>
      <c r="AI393" s="195"/>
    </row>
    <row r="394" spans="1:35" s="102" customFormat="1" outlineLevel="1">
      <c r="A394" s="642" t="str">
        <f t="shared" si="79"/>
        <v>1</v>
      </c>
      <c r="L394" s="284">
        <v>3</v>
      </c>
      <c r="M394" s="288" t="s">
        <v>463</v>
      </c>
      <c r="N394" s="289" t="s">
        <v>145</v>
      </c>
      <c r="O394" s="473">
        <f>O393</f>
        <v>4</v>
      </c>
      <c r="P394" s="474">
        <f>O394*P393/100</f>
        <v>0.16</v>
      </c>
      <c r="Q394" s="474">
        <f t="shared" ref="Q394:AH394" si="81">P394*Q393/100</f>
        <v>6.4000000000000003E-3</v>
      </c>
      <c r="R394" s="474">
        <f t="shared" si="81"/>
        <v>2.5599999999999999E-4</v>
      </c>
      <c r="S394" s="474">
        <f t="shared" si="81"/>
        <v>1.024E-5</v>
      </c>
      <c r="T394" s="474">
        <f t="shared" si="81"/>
        <v>0</v>
      </c>
      <c r="U394" s="474">
        <f t="shared" si="81"/>
        <v>0</v>
      </c>
      <c r="V394" s="474">
        <f t="shared" si="81"/>
        <v>0</v>
      </c>
      <c r="W394" s="474">
        <f t="shared" si="81"/>
        <v>0</v>
      </c>
      <c r="X394" s="474">
        <f t="shared" si="81"/>
        <v>0</v>
      </c>
      <c r="Y394" s="474">
        <f t="shared" si="81"/>
        <v>0</v>
      </c>
      <c r="Z394" s="474">
        <f t="shared" si="81"/>
        <v>0</v>
      </c>
      <c r="AA394" s="474">
        <f t="shared" si="81"/>
        <v>0</v>
      </c>
      <c r="AB394" s="474">
        <f t="shared" si="81"/>
        <v>0</v>
      </c>
      <c r="AC394" s="474">
        <f t="shared" si="81"/>
        <v>0</v>
      </c>
      <c r="AD394" s="474">
        <f t="shared" si="81"/>
        <v>0</v>
      </c>
      <c r="AE394" s="474">
        <f t="shared" si="81"/>
        <v>0</v>
      </c>
      <c r="AF394" s="474">
        <f t="shared" si="81"/>
        <v>0</v>
      </c>
      <c r="AG394" s="474">
        <f t="shared" si="81"/>
        <v>0</v>
      </c>
      <c r="AH394" s="474">
        <f t="shared" si="81"/>
        <v>0</v>
      </c>
      <c r="AI394" s="195"/>
    </row>
    <row r="395" spans="1:35" s="279" customFormat="1" outlineLevel="1">
      <c r="A395" s="642" t="str">
        <f t="shared" si="79"/>
        <v>1</v>
      </c>
      <c r="L395" s="295" t="s">
        <v>104</v>
      </c>
      <c r="M395" s="286" t="s">
        <v>464</v>
      </c>
      <c r="N395" s="287" t="s">
        <v>369</v>
      </c>
      <c r="O395" s="291">
        <f>O389*O394/100</f>
        <v>0</v>
      </c>
      <c r="P395" s="291">
        <f t="shared" ref="P395:AH395" si="82">P389*P394/100</f>
        <v>0</v>
      </c>
      <c r="Q395" s="291">
        <f t="shared" si="82"/>
        <v>0</v>
      </c>
      <c r="R395" s="291">
        <f t="shared" si="82"/>
        <v>0</v>
      </c>
      <c r="S395" s="291">
        <f t="shared" si="82"/>
        <v>0</v>
      </c>
      <c r="T395" s="291">
        <f t="shared" si="82"/>
        <v>0</v>
      </c>
      <c r="U395" s="291">
        <f t="shared" si="82"/>
        <v>0</v>
      </c>
      <c r="V395" s="291">
        <f t="shared" si="82"/>
        <v>0</v>
      </c>
      <c r="W395" s="291">
        <f t="shared" si="82"/>
        <v>0</v>
      </c>
      <c r="X395" s="291">
        <f t="shared" si="82"/>
        <v>0</v>
      </c>
      <c r="Y395" s="291">
        <f t="shared" si="82"/>
        <v>0</v>
      </c>
      <c r="Z395" s="291">
        <f t="shared" si="82"/>
        <v>0</v>
      </c>
      <c r="AA395" s="291">
        <f t="shared" si="82"/>
        <v>0</v>
      </c>
      <c r="AB395" s="291">
        <f t="shared" si="82"/>
        <v>0</v>
      </c>
      <c r="AC395" s="291">
        <f t="shared" si="82"/>
        <v>0</v>
      </c>
      <c r="AD395" s="291">
        <f t="shared" si="82"/>
        <v>0</v>
      </c>
      <c r="AE395" s="291">
        <f t="shared" si="82"/>
        <v>0</v>
      </c>
      <c r="AF395" s="291">
        <f t="shared" si="82"/>
        <v>0</v>
      </c>
      <c r="AG395" s="291">
        <f t="shared" si="82"/>
        <v>0</v>
      </c>
      <c r="AH395" s="291">
        <f t="shared" si="82"/>
        <v>0</v>
      </c>
      <c r="AI395" s="195"/>
    </row>
    <row r="397" spans="1:35" s="140" customFormat="1" ht="30" customHeight="1">
      <c r="A397" s="139" t="s">
        <v>1090</v>
      </c>
      <c r="M397" s="141"/>
      <c r="N397" s="141"/>
      <c r="O397" s="141"/>
      <c r="P397" s="141"/>
      <c r="AA397" s="142"/>
    </row>
    <row r="398" spans="1:35">
      <c r="A398" s="143" t="s">
        <v>1091</v>
      </c>
    </row>
    <row r="399" spans="1:35" s="82" customFormat="1" ht="15" customHeight="1">
      <c r="A399" s="184" t="s">
        <v>18</v>
      </c>
      <c r="L399" s="280" t="str">
        <f>INDEX('Общие сведения'!$J$113:$J$139,MATCH($A399,'Общие сведения'!$D$113:$D$139,0))</f>
        <v>Тариф 1 (Водоотведение) - тариф на водоотведение</v>
      </c>
      <c r="M399" s="281"/>
      <c r="N399" s="281"/>
      <c r="O399" s="355">
        <f t="shared" ref="O399:V399" si="83">O400+O401</f>
        <v>0</v>
      </c>
      <c r="P399" s="355">
        <f t="shared" si="83"/>
        <v>0</v>
      </c>
      <c r="Q399" s="355">
        <f t="shared" si="83"/>
        <v>0</v>
      </c>
      <c r="R399" s="355">
        <f t="shared" si="83"/>
        <v>0</v>
      </c>
      <c r="S399" s="355">
        <f t="shared" si="83"/>
        <v>0</v>
      </c>
      <c r="T399" s="355">
        <f t="shared" si="83"/>
        <v>0</v>
      </c>
      <c r="U399" s="355">
        <f t="shared" si="83"/>
        <v>0</v>
      </c>
      <c r="V399" s="355">
        <f t="shared" si="83"/>
        <v>0</v>
      </c>
    </row>
    <row r="400" spans="1:35" s="102" customFormat="1" ht="33.950000000000003" customHeight="1" outlineLevel="1">
      <c r="A400" s="642" t="str">
        <f>A399</f>
        <v>1</v>
      </c>
      <c r="L400" s="282" t="s">
        <v>18</v>
      </c>
      <c r="M400" s="283" t="s">
        <v>1176</v>
      </c>
      <c r="N400" s="282" t="s">
        <v>369</v>
      </c>
      <c r="O400" s="293">
        <f>SUMIFS('ИП + источники'!$R$17:$R$89,'ИП + источники'!$A$17:$A$89,$A400,'ИП + источники'!$L$17:$L$89,"1.4.2")</f>
        <v>0</v>
      </c>
      <c r="P400" s="294"/>
      <c r="Q400" s="294"/>
      <c r="R400" s="294"/>
      <c r="S400" s="294"/>
      <c r="T400" s="294"/>
      <c r="U400" s="294"/>
      <c r="V400" s="294">
        <f>O400-P400-Q400-R400-S400-T400-U400</f>
        <v>0</v>
      </c>
    </row>
    <row r="401" spans="1:27" s="102" customFormat="1" ht="33.950000000000003" customHeight="1" outlineLevel="1">
      <c r="A401" s="642" t="str">
        <f>A400</f>
        <v>1</v>
      </c>
      <c r="L401" s="282" t="s">
        <v>102</v>
      </c>
      <c r="M401" s="283" t="s">
        <v>470</v>
      </c>
      <c r="N401" s="282" t="s">
        <v>369</v>
      </c>
      <c r="O401" s="293">
        <f>SUMIFS('ИП + источники'!$R$17:$R$89,'ИП + источники'!$A$17:$A$89,$A401,'ИП + источники'!$L$17:$L$89,"1.4.3")</f>
        <v>0</v>
      </c>
      <c r="P401" s="294"/>
      <c r="Q401" s="294"/>
      <c r="R401" s="294"/>
      <c r="S401" s="298"/>
      <c r="T401" s="298"/>
      <c r="U401" s="298"/>
      <c r="V401" s="294">
        <f>O401-P401-Q401-R401-S401-T401-U401</f>
        <v>0</v>
      </c>
    </row>
    <row r="403" spans="1:27" s="140" customFormat="1" ht="30" customHeight="1">
      <c r="A403" s="139" t="s">
        <v>1095</v>
      </c>
      <c r="M403" s="141"/>
      <c r="N403" s="141"/>
      <c r="O403" s="141"/>
      <c r="P403" s="141"/>
      <c r="AA403" s="142"/>
    </row>
    <row r="404" spans="1:27">
      <c r="A404" s="143" t="s">
        <v>1096</v>
      </c>
    </row>
    <row r="405" spans="1:27" s="102" customFormat="1" ht="15" customHeight="1">
      <c r="A405" s="184" t="s">
        <v>18</v>
      </c>
      <c r="L405" s="318" t="str">
        <f>INDEX('Общие сведения'!$J$113:$J$139,MATCH($A405,'Общие сведения'!$D$113:$D$139,0))</f>
        <v>Тариф 1 (Водоотведение) - тариф на водоотведение</v>
      </c>
      <c r="M405" s="319"/>
      <c r="N405" s="281"/>
      <c r="O405" s="281"/>
      <c r="P405" s="281"/>
      <c r="Q405" s="281"/>
      <c r="R405" s="281"/>
    </row>
    <row r="406" spans="1:27" s="279" customFormat="1" ht="56.25" outlineLevel="1">
      <c r="A406" s="642" t="str">
        <f>A405</f>
        <v>1</v>
      </c>
      <c r="L406" s="595" t="s">
        <v>471</v>
      </c>
      <c r="M406" s="596" t="s">
        <v>472</v>
      </c>
      <c r="N406" s="589" t="s">
        <v>1092</v>
      </c>
      <c r="O406" s="315" t="s">
        <v>369</v>
      </c>
      <c r="P406" s="314">
        <f>P408-P407</f>
        <v>2800.39</v>
      </c>
      <c r="Q406" s="462">
        <f>Q408-Q407</f>
        <v>5564.4567099193382</v>
      </c>
      <c r="R406" s="467"/>
    </row>
    <row r="407" spans="1:27" s="279" customFormat="1" ht="14.25" outlineLevel="1">
      <c r="A407" s="642" t="str">
        <f t="shared" ref="A407:A438" si="84">A406</f>
        <v>1</v>
      </c>
      <c r="L407" s="597" t="s">
        <v>18</v>
      </c>
      <c r="M407" s="598" t="s">
        <v>473</v>
      </c>
      <c r="N407" s="590" t="s">
        <v>1093</v>
      </c>
      <c r="O407" s="313" t="s">
        <v>369</v>
      </c>
      <c r="P407" s="316"/>
      <c r="Q407" s="463"/>
      <c r="R407" s="467"/>
    </row>
    <row r="408" spans="1:27" s="279" customFormat="1" ht="22.5" outlineLevel="1">
      <c r="A408" s="642" t="str">
        <f t="shared" si="84"/>
        <v>1</v>
      </c>
      <c r="L408" s="597" t="s">
        <v>102</v>
      </c>
      <c r="M408" s="599" t="s">
        <v>474</v>
      </c>
      <c r="N408" s="590" t="s">
        <v>1094</v>
      </c>
      <c r="O408" s="313" t="s">
        <v>369</v>
      </c>
      <c r="P408" s="314">
        <f>P409+P410+P422+P426+P427+P428+P429-P430+P431+P432</f>
        <v>2800.39</v>
      </c>
      <c r="Q408" s="314">
        <f>Q409+Q410+Q422+Q426+Q427+Q428+Q429-Q430+Q431+Q432</f>
        <v>5564.4567099193382</v>
      </c>
      <c r="R408" s="467"/>
    </row>
    <row r="409" spans="1:27" s="102" customFormat="1" ht="22.5" outlineLevel="1">
      <c r="A409" s="642" t="str">
        <f t="shared" si="84"/>
        <v>1</v>
      </c>
      <c r="L409" s="600" t="s">
        <v>17</v>
      </c>
      <c r="M409" s="601" t="s">
        <v>475</v>
      </c>
      <c r="N409" s="591" t="s">
        <v>476</v>
      </c>
      <c r="O409" s="148" t="s">
        <v>369</v>
      </c>
      <c r="P409" s="302"/>
      <c r="Q409" s="464"/>
      <c r="R409" s="468"/>
    </row>
    <row r="410" spans="1:27" s="102" customFormat="1" ht="22.5" outlineLevel="1">
      <c r="A410" s="642" t="str">
        <f t="shared" si="84"/>
        <v>1</v>
      </c>
      <c r="L410" s="600" t="s">
        <v>146</v>
      </c>
      <c r="M410" s="601" t="s">
        <v>477</v>
      </c>
      <c r="N410" s="591" t="s">
        <v>478</v>
      </c>
      <c r="O410" s="148" t="s">
        <v>369</v>
      </c>
      <c r="P410" s="301">
        <f>SUM(P411:P421)</f>
        <v>2800.39</v>
      </c>
      <c r="Q410" s="465">
        <f>SUM(Q411:Q421)</f>
        <v>2938.0899999999997</v>
      </c>
      <c r="R410" s="468"/>
    </row>
    <row r="411" spans="1:27" s="102" customFormat="1" ht="33.75" outlineLevel="1">
      <c r="A411" s="642" t="str">
        <f t="shared" si="84"/>
        <v>1</v>
      </c>
      <c r="L411" s="602" t="s">
        <v>147</v>
      </c>
      <c r="M411" s="603" t="s">
        <v>479</v>
      </c>
      <c r="N411" s="592"/>
      <c r="O411" s="148" t="s">
        <v>369</v>
      </c>
      <c r="P411" s="302">
        <f>SUMIFS(Покупка!P$15:P$53,Покупка!$A$15:$A$53,$A411,Покупка!$B$15:$B$53,"Итого")</f>
        <v>2047.1899999999998</v>
      </c>
      <c r="Q411" s="464">
        <f>SUMIFS(Покупка!Q$15:Q$53,Покупка!$A$15:$A$53,$A411,Покупка!$B$15:$B$53,"Итого")</f>
        <v>2047.1899999999998</v>
      </c>
      <c r="R411" s="468"/>
    </row>
    <row r="412" spans="1:27" s="102" customFormat="1" outlineLevel="1">
      <c r="A412" s="642" t="str">
        <f t="shared" si="84"/>
        <v>1</v>
      </c>
      <c r="L412" s="602" t="s">
        <v>480</v>
      </c>
      <c r="M412" s="603" t="s">
        <v>481</v>
      </c>
      <c r="N412" s="592"/>
      <c r="O412" s="148" t="s">
        <v>369</v>
      </c>
      <c r="P412" s="302"/>
      <c r="Q412" s="464">
        <f>SUMIFS(Реагенты!Q$15:Q$28,Реагенты!$A$15:$A$28,$A412,Реагенты!$M$15:$M$28,"Всего по тарифу")</f>
        <v>77.8</v>
      </c>
      <c r="R412" s="468"/>
    </row>
    <row r="413" spans="1:27" s="102" customFormat="1" ht="22.5" outlineLevel="1">
      <c r="A413" s="642" t="str">
        <f t="shared" si="84"/>
        <v>1</v>
      </c>
      <c r="L413" s="602" t="s">
        <v>482</v>
      </c>
      <c r="M413" s="603" t="s">
        <v>483</v>
      </c>
      <c r="N413" s="592"/>
      <c r="O413" s="148" t="s">
        <v>369</v>
      </c>
      <c r="P413" s="302">
        <f>SUMIFS(Налоги!P$15:P$42,Налоги!$A$15:$A$42,$A413,Налоги!$L$15:$L$42,"0")</f>
        <v>753.2</v>
      </c>
      <c r="Q413" s="464">
        <f>SUMIFS(Налоги!Q$15:Q$42,Налоги!$A$15:$A$42,$A413,Налоги!$L$15:$L$42,"0")</f>
        <v>753.2</v>
      </c>
      <c r="R413" s="468"/>
    </row>
    <row r="414" spans="1:27" s="102" customFormat="1" ht="78.75" outlineLevel="1">
      <c r="A414" s="642" t="str">
        <f t="shared" si="84"/>
        <v>1</v>
      </c>
      <c r="B414" s="108" t="s">
        <v>1466</v>
      </c>
      <c r="L414" s="602" t="s">
        <v>484</v>
      </c>
      <c r="M414" s="603" t="s">
        <v>485</v>
      </c>
      <c r="N414" s="592"/>
      <c r="O414" s="148" t="s">
        <v>369</v>
      </c>
      <c r="P414" s="302"/>
      <c r="Q414" s="464">
        <f>SUMIFS(Калькуляция!Q$15:Q$262,Калькуляция!$A$15:$A$262,$A414,Калькуляция!$B$15:$B$262,$B414)</f>
        <v>0</v>
      </c>
      <c r="R414" s="468"/>
    </row>
    <row r="415" spans="1:27" s="102" customFormat="1" ht="22.5" outlineLevel="1">
      <c r="A415" s="642" t="str">
        <f t="shared" si="84"/>
        <v>1</v>
      </c>
      <c r="B415" s="108" t="s">
        <v>642</v>
      </c>
      <c r="L415" s="593" t="s">
        <v>486</v>
      </c>
      <c r="M415" s="594" t="s">
        <v>487</v>
      </c>
      <c r="N415" s="148"/>
      <c r="O415" s="148" t="s">
        <v>369</v>
      </c>
      <c r="P415" s="302"/>
      <c r="Q415" s="464">
        <f>SUMIFS(Калькуляция!Q$15:Q$262,Калькуляция!$A$15:$A$262,$A415,Калькуляция!$B$15:$B$262,$B415)</f>
        <v>0</v>
      </c>
      <c r="R415" s="468"/>
    </row>
    <row r="416" spans="1:27" s="102" customFormat="1" ht="22.5" outlineLevel="1">
      <c r="A416" s="642" t="str">
        <f t="shared" si="84"/>
        <v>1</v>
      </c>
      <c r="B416" s="108" t="s">
        <v>645</v>
      </c>
      <c r="L416" s="308" t="s">
        <v>488</v>
      </c>
      <c r="M416" s="305" t="s">
        <v>1188</v>
      </c>
      <c r="N416" s="148"/>
      <c r="O416" s="148" t="s">
        <v>369</v>
      </c>
      <c r="P416" s="302"/>
      <c r="Q416" s="464">
        <f>SUMIFS(Калькуляция!Q$15:Q$262,Калькуляция!$A$15:$A$262,$A416,Калькуляция!$B$15:$B$262,$B416)</f>
        <v>59.9</v>
      </c>
      <c r="R416" s="468"/>
    </row>
    <row r="417" spans="1:18" s="102" customFormat="1" ht="22.5" outlineLevel="1">
      <c r="A417" s="642" t="str">
        <f t="shared" si="84"/>
        <v>1</v>
      </c>
      <c r="B417" s="108" t="s">
        <v>646</v>
      </c>
      <c r="L417" s="308" t="s">
        <v>489</v>
      </c>
      <c r="M417" s="305" t="s">
        <v>1189</v>
      </c>
      <c r="N417" s="148"/>
      <c r="O417" s="148" t="s">
        <v>369</v>
      </c>
      <c r="P417" s="302"/>
      <c r="Q417" s="464">
        <f>SUMIFS(Калькуляция!Q$15:Q$262,Калькуляция!$A$15:$A$262,$A417,Калькуляция!$B$15:$B$262,$B417)</f>
        <v>0</v>
      </c>
      <c r="R417" s="468"/>
    </row>
    <row r="418" spans="1:18" s="102" customFormat="1" ht="22.5" outlineLevel="1">
      <c r="A418" s="642" t="str">
        <f t="shared" si="84"/>
        <v>1</v>
      </c>
      <c r="B418" s="108" t="s">
        <v>647</v>
      </c>
      <c r="L418" s="308" t="s">
        <v>490</v>
      </c>
      <c r="M418" s="305" t="s">
        <v>491</v>
      </c>
      <c r="N418" s="104"/>
      <c r="O418" s="148" t="s">
        <v>369</v>
      </c>
      <c r="P418" s="302"/>
      <c r="Q418" s="464">
        <f>SUMIFS(Калькуляция!Q$15:Q$262,Калькуляция!$A$15:$A$262,$A418,Калькуляция!$B$15:$B$262,$B418)</f>
        <v>0</v>
      </c>
      <c r="R418" s="468"/>
    </row>
    <row r="419" spans="1:18" s="102" customFormat="1" ht="22.5" outlineLevel="1">
      <c r="A419" s="642" t="str">
        <f t="shared" si="84"/>
        <v>1</v>
      </c>
      <c r="B419" s="108" t="s">
        <v>648</v>
      </c>
      <c r="L419" s="308" t="s">
        <v>492</v>
      </c>
      <c r="M419" s="305" t="s">
        <v>493</v>
      </c>
      <c r="N419" s="104"/>
      <c r="O419" s="148" t="s">
        <v>369</v>
      </c>
      <c r="P419" s="302"/>
      <c r="Q419" s="464">
        <f>SUMIFS(Калькуляция!Q$15:Q$262,Калькуляция!$A$15:$A$262,$A419,Калькуляция!$B$15:$B$262,$B419)</f>
        <v>0</v>
      </c>
      <c r="R419" s="468"/>
    </row>
    <row r="420" spans="1:18" s="102" customFormat="1" outlineLevel="1">
      <c r="A420" s="642" t="str">
        <f t="shared" si="84"/>
        <v>1</v>
      </c>
      <c r="B420" s="108" t="s">
        <v>650</v>
      </c>
      <c r="L420" s="308" t="s">
        <v>494</v>
      </c>
      <c r="M420" s="305" t="s">
        <v>495</v>
      </c>
      <c r="N420" s="104"/>
      <c r="O420" s="148" t="s">
        <v>369</v>
      </c>
      <c r="P420" s="302"/>
      <c r="Q420" s="464">
        <f>SUMIFS(Калькуляция!Q$15:Q$262,Калькуляция!$A$15:$A$262,$A420,Калькуляция!$B$15:$B$262,$B420)</f>
        <v>0</v>
      </c>
      <c r="R420" s="468"/>
    </row>
    <row r="421" spans="1:18" s="102" customFormat="1" ht="33.75" outlineLevel="1">
      <c r="A421" s="642" t="str">
        <f t="shared" si="84"/>
        <v>1</v>
      </c>
      <c r="B421" s="108" t="s">
        <v>1467</v>
      </c>
      <c r="L421" s="308" t="s">
        <v>496</v>
      </c>
      <c r="M421" s="305" t="s">
        <v>497</v>
      </c>
      <c r="N421" s="104"/>
      <c r="O421" s="148" t="s">
        <v>369</v>
      </c>
      <c r="P421" s="302"/>
      <c r="Q421" s="464">
        <f>SUMIFS(Калькуляция!Q$15:Q$262,Калькуляция!$A$15:$A$262,$A421,Калькуляция!$B$15:$B$262,$B421)</f>
        <v>0</v>
      </c>
      <c r="R421" s="468"/>
    </row>
    <row r="422" spans="1:18" s="102" customFormat="1" ht="14.25" outlineLevel="1">
      <c r="A422" s="642" t="str">
        <f t="shared" si="84"/>
        <v>1</v>
      </c>
      <c r="L422" s="307" t="s">
        <v>167</v>
      </c>
      <c r="M422" s="309" t="s">
        <v>498</v>
      </c>
      <c r="N422" s="103" t="s">
        <v>499</v>
      </c>
      <c r="O422" s="148" t="s">
        <v>369</v>
      </c>
      <c r="P422" s="301">
        <f>P423*P424*P425</f>
        <v>0</v>
      </c>
      <c r="Q422" s="465">
        <f>Q423*Q424*Q425</f>
        <v>1323.7667099193379</v>
      </c>
      <c r="R422" s="468"/>
    </row>
    <row r="423" spans="1:18" s="102" customFormat="1" ht="22.5" outlineLevel="1">
      <c r="A423" s="642" t="str">
        <f t="shared" si="84"/>
        <v>1</v>
      </c>
      <c r="L423" s="307" t="s">
        <v>168</v>
      </c>
      <c r="M423" s="310" t="s">
        <v>500</v>
      </c>
      <c r="N423" s="103" t="s">
        <v>501</v>
      </c>
      <c r="O423" s="148" t="s">
        <v>502</v>
      </c>
      <c r="P423" s="302"/>
      <c r="Q423" s="464">
        <f>SUMIFS(ЭЭ!O$15:O$70,ЭЭ!$A$15:$A$70,$A423,ЭЭ!$M$15:$M$70,"Удельный расход электроэнергии")</f>
        <v>0.46334639059876886</v>
      </c>
      <c r="R423" s="468"/>
    </row>
    <row r="424" spans="1:18" s="102" customFormat="1" ht="22.5" outlineLevel="1">
      <c r="A424" s="642" t="str">
        <f t="shared" si="84"/>
        <v>1</v>
      </c>
      <c r="L424" s="307" t="s">
        <v>627</v>
      </c>
      <c r="M424" s="310" t="s">
        <v>1177</v>
      </c>
      <c r="N424" s="103" t="s">
        <v>503</v>
      </c>
      <c r="O424" s="148" t="s">
        <v>504</v>
      </c>
      <c r="P424" s="302"/>
      <c r="Q424" s="464">
        <f>SUMIFS(ЭЭ!Q$15:Q$70,ЭЭ!$A$15:$A$70,$A424,ЭЭ!$M$15:$M$70,"Объём воды/сточных вод")</f>
        <v>858.84719999999993</v>
      </c>
      <c r="R424" s="468"/>
    </row>
    <row r="425" spans="1:18" s="102" customFormat="1" ht="22.5" outlineLevel="1">
      <c r="A425" s="642" t="str">
        <f t="shared" si="84"/>
        <v>1</v>
      </c>
      <c r="L425" s="307" t="s">
        <v>629</v>
      </c>
      <c r="M425" s="310" t="s">
        <v>1119</v>
      </c>
      <c r="N425" s="103" t="s">
        <v>505</v>
      </c>
      <c r="O425" s="148" t="s">
        <v>506</v>
      </c>
      <c r="P425" s="302"/>
      <c r="Q425" s="464">
        <f>SUMIFS(ЭЭ!Q$15:Q$70,ЭЭ!$A$15:$A$70,$A425,ЭЭ!$M$15:$M$70,"Средний (расчетный) тариф")</f>
        <v>3.326517150395778</v>
      </c>
      <c r="R425" s="468"/>
    </row>
    <row r="426" spans="1:18" s="102" customFormat="1" ht="22.5" outlineLevel="1">
      <c r="A426" s="642" t="str">
        <f t="shared" si="84"/>
        <v>1</v>
      </c>
      <c r="B426" s="102" t="s">
        <v>1103</v>
      </c>
      <c r="L426" s="307" t="s">
        <v>169</v>
      </c>
      <c r="M426" s="304" t="s">
        <v>507</v>
      </c>
      <c r="N426" s="103" t="s">
        <v>508</v>
      </c>
      <c r="O426" s="148" t="s">
        <v>369</v>
      </c>
      <c r="P426" s="302"/>
      <c r="Q426" s="464">
        <f>SUMIFS(Калькуляция!Q$15:Q$262,Калькуляция!$A$15:$A$262,$A426,Калькуляция!$B$15:$B$262,$B426)</f>
        <v>1115.4000000000001</v>
      </c>
      <c r="R426" s="468"/>
    </row>
    <row r="427" spans="1:18" s="102" customFormat="1" ht="14.25" outlineLevel="1">
      <c r="A427" s="642" t="str">
        <f t="shared" si="84"/>
        <v>1</v>
      </c>
      <c r="L427" s="307" t="s">
        <v>385</v>
      </c>
      <c r="M427" s="311" t="s">
        <v>509</v>
      </c>
      <c r="N427" s="103" t="s">
        <v>510</v>
      </c>
      <c r="O427" s="148" t="s">
        <v>369</v>
      </c>
      <c r="P427" s="302"/>
      <c r="Q427" s="464">
        <f>SUMIFS(Калькуляция!O$15:O$262,Калькуляция!$A$15:$A$262,$A427,Калькуляция!$B$15:$B$262,"Нормативная прибыль")-SUMIFS(Калькуляция!O$15:O$262,Калькуляция!$A$15:$A$262,$A427,Калькуляция!$B$15:$B$262,"иные экономически обоснованные расходы на социальные нужды")+SUMIFS(Калькуляция!Q$15:Q$262,Калькуляция!$A$15:$A$262,$A427,Калькуляция!$B$15:$B$262,"иные экономически обоснованные расходы на социальные нужды")</f>
        <v>187.2</v>
      </c>
      <c r="R427" s="468"/>
    </row>
    <row r="428" spans="1:18" s="102" customFormat="1" ht="22.5" outlineLevel="1">
      <c r="A428" s="642" t="str">
        <f t="shared" si="84"/>
        <v>1</v>
      </c>
      <c r="B428" s="108" t="s">
        <v>664</v>
      </c>
      <c r="L428" s="307" t="s">
        <v>511</v>
      </c>
      <c r="M428" s="304" t="s">
        <v>1190</v>
      </c>
      <c r="N428" s="103" t="s">
        <v>512</v>
      </c>
      <c r="O428" s="148" t="s">
        <v>369</v>
      </c>
      <c r="P428" s="302"/>
      <c r="Q428" s="464">
        <f>SUMIFS(Калькуляция!Q$15:Q$262,Калькуляция!$A$15:$A$262,$A428,Калькуляция!$B$15:$B$262,$B428)</f>
        <v>0</v>
      </c>
      <c r="R428" s="468"/>
    </row>
    <row r="429" spans="1:18" s="102" customFormat="1" ht="33.75" outlineLevel="1">
      <c r="A429" s="642" t="str">
        <f t="shared" si="84"/>
        <v>1</v>
      </c>
      <c r="L429" s="307" t="s">
        <v>513</v>
      </c>
      <c r="M429" s="309" t="s">
        <v>514</v>
      </c>
      <c r="N429" s="103" t="s">
        <v>515</v>
      </c>
      <c r="O429" s="148" t="s">
        <v>369</v>
      </c>
      <c r="P429" s="302"/>
      <c r="Q429" s="464"/>
      <c r="R429" s="468"/>
    </row>
    <row r="430" spans="1:18" s="102" customFormat="1" ht="22.5" outlineLevel="1">
      <c r="A430" s="642" t="str">
        <f t="shared" si="84"/>
        <v>1</v>
      </c>
      <c r="L430" s="307" t="s">
        <v>516</v>
      </c>
      <c r="M430" s="309" t="s">
        <v>517</v>
      </c>
      <c r="N430" s="103" t="s">
        <v>518</v>
      </c>
      <c r="O430" s="148" t="s">
        <v>369</v>
      </c>
      <c r="P430" s="302"/>
      <c r="Q430" s="464"/>
      <c r="R430" s="468"/>
    </row>
    <row r="431" spans="1:18" s="102" customFormat="1" ht="22.5" outlineLevel="1">
      <c r="A431" s="642" t="str">
        <f t="shared" si="84"/>
        <v>1</v>
      </c>
      <c r="L431" s="307" t="s">
        <v>519</v>
      </c>
      <c r="M431" s="309" t="s">
        <v>1242</v>
      </c>
      <c r="N431" s="148" t="s">
        <v>1243</v>
      </c>
      <c r="O431" s="148" t="s">
        <v>369</v>
      </c>
      <c r="P431" s="302"/>
      <c r="Q431" s="464"/>
      <c r="R431" s="468"/>
    </row>
    <row r="432" spans="1:18" s="102" customFormat="1" ht="56.25" outlineLevel="1">
      <c r="A432" s="642" t="str">
        <f t="shared" si="84"/>
        <v>1</v>
      </c>
      <c r="L432" s="307" t="s">
        <v>649</v>
      </c>
      <c r="M432" s="309" t="s">
        <v>1245</v>
      </c>
      <c r="N432" s="148" t="s">
        <v>1244</v>
      </c>
      <c r="O432" s="148" t="s">
        <v>369</v>
      </c>
      <c r="P432" s="302"/>
      <c r="Q432" s="464"/>
      <c r="R432" s="468"/>
    </row>
    <row r="433" spans="1:53" s="279" customFormat="1" ht="33.75" outlineLevel="1">
      <c r="A433" s="642" t="str">
        <f t="shared" si="84"/>
        <v>1</v>
      </c>
      <c r="L433" s="105" t="s">
        <v>520</v>
      </c>
      <c r="M433" s="303" t="s">
        <v>521</v>
      </c>
      <c r="N433" s="105" t="s">
        <v>1092</v>
      </c>
      <c r="O433" s="313" t="s">
        <v>369</v>
      </c>
      <c r="P433" s="314">
        <f>P434</f>
        <v>0</v>
      </c>
      <c r="Q433" s="462">
        <f>Q434</f>
        <v>0</v>
      </c>
      <c r="R433" s="467"/>
    </row>
    <row r="434" spans="1:53" s="102" customFormat="1" ht="33.75" outlineLevel="1">
      <c r="A434" s="642" t="str">
        <f t="shared" si="84"/>
        <v>1</v>
      </c>
      <c r="L434" s="307" t="s">
        <v>18</v>
      </c>
      <c r="M434" s="312" t="s">
        <v>522</v>
      </c>
      <c r="N434" s="103" t="s">
        <v>523</v>
      </c>
      <c r="O434" s="148" t="s">
        <v>369</v>
      </c>
      <c r="P434" s="301">
        <f>P435+P436</f>
        <v>0</v>
      </c>
      <c r="Q434" s="465">
        <f>Q435+Q436</f>
        <v>0</v>
      </c>
      <c r="R434" s="468"/>
    </row>
    <row r="435" spans="1:53" s="102" customFormat="1" ht="56.25" outlineLevel="1">
      <c r="A435" s="642" t="str">
        <f t="shared" si="84"/>
        <v>1</v>
      </c>
      <c r="L435" s="307" t="s">
        <v>165</v>
      </c>
      <c r="M435" s="309" t="s">
        <v>524</v>
      </c>
      <c r="N435" s="103" t="s">
        <v>525</v>
      </c>
      <c r="O435" s="148" t="s">
        <v>369</v>
      </c>
      <c r="P435" s="302"/>
      <c r="Q435" s="464"/>
      <c r="R435" s="468"/>
    </row>
    <row r="436" spans="1:53" s="102" customFormat="1" ht="45" outlineLevel="1">
      <c r="A436" s="642" t="str">
        <f t="shared" si="84"/>
        <v>1</v>
      </c>
      <c r="L436" s="307" t="s">
        <v>166</v>
      </c>
      <c r="M436" s="309" t="s">
        <v>526</v>
      </c>
      <c r="N436" s="103" t="s">
        <v>527</v>
      </c>
      <c r="O436" s="148" t="s">
        <v>369</v>
      </c>
      <c r="P436" s="302"/>
      <c r="Q436" s="464"/>
      <c r="R436" s="468"/>
    </row>
    <row r="437" spans="1:53" s="102" customFormat="1" ht="33.75" outlineLevel="1">
      <c r="A437" s="642" t="str">
        <f t="shared" si="84"/>
        <v>1</v>
      </c>
      <c r="L437" s="313" t="s">
        <v>1155</v>
      </c>
      <c r="M437" s="303" t="s">
        <v>1222</v>
      </c>
      <c r="N437" s="105" t="s">
        <v>1157</v>
      </c>
      <c r="O437" s="313" t="s">
        <v>369</v>
      </c>
      <c r="P437" s="373"/>
      <c r="Q437" s="466"/>
      <c r="R437" s="468"/>
    </row>
    <row r="438" spans="1:53" s="102" customFormat="1" ht="157.5" outlineLevel="1">
      <c r="A438" s="642" t="str">
        <f t="shared" si="84"/>
        <v>1</v>
      </c>
      <c r="L438" s="313" t="s">
        <v>1156</v>
      </c>
      <c r="M438" s="303" t="s">
        <v>528</v>
      </c>
      <c r="N438" s="105" t="s">
        <v>1158</v>
      </c>
      <c r="O438" s="313" t="s">
        <v>369</v>
      </c>
      <c r="P438" s="373"/>
      <c r="Q438" s="466"/>
      <c r="R438" s="468"/>
    </row>
    <row r="440" spans="1:53" s="140" customFormat="1" ht="30" customHeight="1">
      <c r="A440" s="139" t="s">
        <v>1097</v>
      </c>
      <c r="M440" s="141"/>
      <c r="N440" s="141"/>
      <c r="O440" s="141"/>
      <c r="P440" s="141"/>
      <c r="AA440" s="142"/>
    </row>
    <row r="441" spans="1:53">
      <c r="A441" s="143" t="s">
        <v>1098</v>
      </c>
    </row>
    <row r="442" spans="1:53" s="82" customFormat="1" ht="15" customHeight="1">
      <c r="A442" s="184" t="s">
        <v>18</v>
      </c>
      <c r="B442" s="322" t="str">
        <f>INDEX('Общие сведения'!$N$113:$N$139,MATCH($A442,'Общие сведения'!$D$113:$D$139,0))</f>
        <v>одноставочный</v>
      </c>
      <c r="L442" s="318" t="str">
        <f>INDEX('Общие сведения'!$J$113:$J$139,MATCH($A442,'Общие сведения'!$D$113:$D$139,0))</f>
        <v>Тариф 1 (Водоотведение) - тариф на водоотведение</v>
      </c>
      <c r="M442" s="319"/>
      <c r="N442" s="319"/>
      <c r="O442" s="319"/>
      <c r="P442" s="319"/>
      <c r="Q442" s="319"/>
      <c r="R442" s="319"/>
      <c r="S442" s="319"/>
      <c r="T442" s="319"/>
      <c r="U442" s="319"/>
      <c r="V442" s="319"/>
      <c r="W442" s="319"/>
      <c r="X442" s="319"/>
      <c r="Y442" s="319"/>
      <c r="Z442" s="319"/>
      <c r="AA442" s="319"/>
      <c r="AB442" s="319"/>
      <c r="AC442" s="319"/>
      <c r="AD442" s="319"/>
      <c r="AE442" s="319"/>
      <c r="AF442" s="319"/>
      <c r="AG442" s="319"/>
      <c r="AH442" s="319"/>
      <c r="AI442" s="319"/>
      <c r="AJ442" s="319"/>
      <c r="AK442" s="319"/>
      <c r="AL442" s="319"/>
      <c r="AM442" s="319"/>
      <c r="AN442" s="319"/>
      <c r="AO442" s="319"/>
      <c r="AP442" s="319"/>
      <c r="AQ442" s="319"/>
      <c r="AR442" s="319"/>
      <c r="AS442" s="319"/>
      <c r="AT442" s="319"/>
      <c r="AU442" s="319"/>
      <c r="AV442" s="319"/>
      <c r="AW442" s="319"/>
      <c r="AX442" s="319"/>
      <c r="AY442" s="319"/>
      <c r="AZ442" s="319"/>
    </row>
    <row r="443" spans="1:53" s="111" customFormat="1" outlineLevel="1">
      <c r="A443" s="642" t="str">
        <f t="shared" ref="A443:A513" si="85">A442</f>
        <v>1</v>
      </c>
      <c r="L443" s="404" t="s">
        <v>18</v>
      </c>
      <c r="M443" s="405" t="s">
        <v>531</v>
      </c>
      <c r="N443" s="406" t="s">
        <v>369</v>
      </c>
      <c r="O443" s="407">
        <f>SUM(O445,O462,O468,O488,O489,O490)</f>
        <v>30890.400000000001</v>
      </c>
      <c r="P443" s="407">
        <f>SUM(P445,P462,P468,P488,P489,P490)</f>
        <v>34358.400000000001</v>
      </c>
      <c r="Q443" s="407">
        <f>SUM(Q445,Q462,Q468,Q488,Q489,Q490)</f>
        <v>34358.400000000001</v>
      </c>
      <c r="R443" s="407">
        <f t="shared" ref="R443:R488" si="86">Q443-P443</f>
        <v>0</v>
      </c>
      <c r="S443" s="407">
        <f>SUM(S445,S462,S468,S488,S489,S490)</f>
        <v>32416.400000000001</v>
      </c>
      <c r="T443" s="407">
        <f>SUM(T445,T462,T468,T488,T489,T490)</f>
        <v>48968.005422720002</v>
      </c>
      <c r="U443" s="434" t="e">
        <f t="shared" ref="U443:AM443" si="87">T443*U444</f>
        <v>#N/A</v>
      </c>
      <c r="V443" s="434" t="e">
        <f t="shared" si="87"/>
        <v>#N/A</v>
      </c>
      <c r="W443" s="434" t="e">
        <f t="shared" si="87"/>
        <v>#N/A</v>
      </c>
      <c r="X443" s="434" t="e">
        <f t="shared" si="87"/>
        <v>#N/A</v>
      </c>
      <c r="Y443" s="434" t="e">
        <f t="shared" si="87"/>
        <v>#N/A</v>
      </c>
      <c r="Z443" s="434" t="e">
        <f t="shared" si="87"/>
        <v>#N/A</v>
      </c>
      <c r="AA443" s="434" t="e">
        <f t="shared" si="87"/>
        <v>#N/A</v>
      </c>
      <c r="AB443" s="434" t="e">
        <f t="shared" si="87"/>
        <v>#N/A</v>
      </c>
      <c r="AC443" s="434" t="e">
        <f t="shared" si="87"/>
        <v>#N/A</v>
      </c>
      <c r="AD443" s="407">
        <f>SUM(AD445,AD462,AD468,AD488,AD489,AD490)</f>
        <v>46434.461235679999</v>
      </c>
      <c r="AE443" s="434" t="e">
        <f t="shared" si="87"/>
        <v>#N/A</v>
      </c>
      <c r="AF443" s="434" t="e">
        <f t="shared" si="87"/>
        <v>#N/A</v>
      </c>
      <c r="AG443" s="434" t="e">
        <f t="shared" si="87"/>
        <v>#N/A</v>
      </c>
      <c r="AH443" s="434" t="e">
        <f t="shared" si="87"/>
        <v>#N/A</v>
      </c>
      <c r="AI443" s="434" t="e">
        <f t="shared" si="87"/>
        <v>#N/A</v>
      </c>
      <c r="AJ443" s="434" t="e">
        <f t="shared" si="87"/>
        <v>#N/A</v>
      </c>
      <c r="AK443" s="434" t="e">
        <f t="shared" si="87"/>
        <v>#N/A</v>
      </c>
      <c r="AL443" s="434" t="e">
        <f t="shared" si="87"/>
        <v>#N/A</v>
      </c>
      <c r="AM443" s="434" t="e">
        <f t="shared" si="87"/>
        <v>#N/A</v>
      </c>
      <c r="AN443" s="407">
        <f>IF(S443=0,0,(AD443-S443)/S443*100)</f>
        <v>43.243732295011156</v>
      </c>
      <c r="AO443" s="407" t="e">
        <f>IF(AD443=0,0,(AE443-AD443)/AD443*100)</f>
        <v>#N/A</v>
      </c>
      <c r="AP443" s="407" t="e">
        <f t="shared" ref="AP443:AW443" si="88">IF(AE443=0,0,(AF443-AE443)/AE443*100)</f>
        <v>#N/A</v>
      </c>
      <c r="AQ443" s="407" t="e">
        <f t="shared" si="88"/>
        <v>#N/A</v>
      </c>
      <c r="AR443" s="407" t="e">
        <f t="shared" si="88"/>
        <v>#N/A</v>
      </c>
      <c r="AS443" s="407" t="e">
        <f t="shared" si="88"/>
        <v>#N/A</v>
      </c>
      <c r="AT443" s="407" t="e">
        <f t="shared" si="88"/>
        <v>#N/A</v>
      </c>
      <c r="AU443" s="407" t="e">
        <f t="shared" si="88"/>
        <v>#N/A</v>
      </c>
      <c r="AV443" s="407" t="e">
        <f t="shared" si="88"/>
        <v>#N/A</v>
      </c>
      <c r="AW443" s="407" t="e">
        <f t="shared" si="88"/>
        <v>#N/A</v>
      </c>
      <c r="AX443" s="195"/>
      <c r="AY443" s="195"/>
      <c r="AZ443" s="195"/>
      <c r="BA443" s="110"/>
    </row>
    <row r="444" spans="1:53" s="108" customFormat="1" outlineLevel="1">
      <c r="A444" s="642" t="str">
        <f t="shared" si="85"/>
        <v>1</v>
      </c>
      <c r="L444" s="409" t="s">
        <v>165</v>
      </c>
      <c r="M444" s="410" t="s">
        <v>532</v>
      </c>
      <c r="N444" s="411"/>
      <c r="O444" s="458"/>
      <c r="P444" s="458"/>
      <c r="Q444" s="458"/>
      <c r="R444" s="459">
        <f t="shared" si="86"/>
        <v>0</v>
      </c>
      <c r="S444" s="458"/>
      <c r="T444" s="458"/>
      <c r="U444" s="458" t="e">
        <f>SUMIFS(INDEX(Сценарии!$O$15:$AP$53,,MATCH(U$3,Сценарии!$O$3:$AP$3,0)),Сценарии!$A$15:$A$53,$A444,Сценарии!$B$15:$B$53,"ИОР")</f>
        <v>#N/A</v>
      </c>
      <c r="V444" s="458" t="e">
        <f>SUMIFS(INDEX(Сценарии!$O$15:$AP$53,,MATCH(V$3,Сценарии!$O$3:$AP$3,0)),Сценарии!$A$15:$A$53,$A444,Сценарии!$B$15:$B$53,"ИОР")</f>
        <v>#N/A</v>
      </c>
      <c r="W444" s="458" t="e">
        <f>SUMIFS(INDEX(Сценарии!$O$15:$AP$53,,MATCH(W$3,Сценарии!$O$3:$AP$3,0)),Сценарии!$A$15:$A$53,$A444,Сценарии!$B$15:$B$53,"ИОР")</f>
        <v>#N/A</v>
      </c>
      <c r="X444" s="458" t="e">
        <f>SUMIFS(INDEX(Сценарии!$O$15:$AP$53,,MATCH(X$3,Сценарии!$O$3:$AP$3,0)),Сценарии!$A$15:$A$53,$A444,Сценарии!$B$15:$B$53,"ИОР")</f>
        <v>#N/A</v>
      </c>
      <c r="Y444" s="458" t="e">
        <f>SUMIFS(INDEX(Сценарии!$O$15:$AP$53,,MATCH(Y$3,Сценарии!$O$3:$AP$3,0)),Сценарии!$A$15:$A$53,$A444,Сценарии!$B$15:$B$53,"ИОР")</f>
        <v>#N/A</v>
      </c>
      <c r="Z444" s="458" t="e">
        <f>SUMIFS(INDEX(Сценарии!$O$15:$AP$53,,MATCH(Z$3,Сценарии!$O$3:$AP$3,0)),Сценарии!$A$15:$A$53,$A444,Сценарии!$B$15:$B$53,"ИОР")</f>
        <v>#N/A</v>
      </c>
      <c r="AA444" s="458" t="e">
        <f>SUMIFS(INDEX(Сценарии!$O$15:$AP$53,,MATCH(AA$3,Сценарии!$O$3:$AP$3,0)),Сценарии!$A$15:$A$53,$A444,Сценарии!$B$15:$B$53,"ИОР")</f>
        <v>#N/A</v>
      </c>
      <c r="AB444" s="458" t="e">
        <f>SUMIFS(INDEX(Сценарии!$O$15:$AP$53,,MATCH(AB$3,Сценарии!$O$3:$AP$3,0)),Сценарии!$A$15:$A$53,$A444,Сценарии!$B$15:$B$53,"ИОР")</f>
        <v>#N/A</v>
      </c>
      <c r="AC444" s="458" t="e">
        <f>SUMIFS(INDEX(Сценарии!$O$15:$AP$53,,MATCH(AC$3,Сценарии!$O$3:$AP$3,0)),Сценарии!$A$15:$A$53,$A444,Сценарии!$B$15:$B$53,"ИОР")</f>
        <v>#N/A</v>
      </c>
      <c r="AD444" s="458"/>
      <c r="AE444" s="458" t="e">
        <f>SUMIFS(INDEX(Сценарии!$O$15:$AP$53,,MATCH(AE$3,Сценарии!$O$3:$AP$3,0)),Сценарии!$A$15:$A$53,$A444,Сценарии!$B$15:$B$53,"ИОР")</f>
        <v>#N/A</v>
      </c>
      <c r="AF444" s="458" t="e">
        <f>SUMIFS(INDEX(Сценарии!$O$15:$AP$53,,MATCH(AF$3,Сценарии!$O$3:$AP$3,0)),Сценарии!$A$15:$A$53,$A444,Сценарии!$B$15:$B$53,"ИОР")</f>
        <v>#N/A</v>
      </c>
      <c r="AG444" s="458" t="e">
        <f>SUMIFS(INDEX(Сценарии!$O$15:$AP$53,,MATCH(AG$3,Сценарии!$O$3:$AP$3,0)),Сценарии!$A$15:$A$53,$A444,Сценарии!$B$15:$B$53,"ИОР")</f>
        <v>#N/A</v>
      </c>
      <c r="AH444" s="458" t="e">
        <f>SUMIFS(INDEX(Сценарии!$O$15:$AP$53,,MATCH(AH$3,Сценарии!$O$3:$AP$3,0)),Сценарии!$A$15:$A$53,$A444,Сценарии!$B$15:$B$53,"ИОР")</f>
        <v>#N/A</v>
      </c>
      <c r="AI444" s="458" t="e">
        <f>SUMIFS(INDEX(Сценарии!$O$15:$AP$53,,MATCH(AI$3,Сценарии!$O$3:$AP$3,0)),Сценарии!$A$15:$A$53,$A444,Сценарии!$B$15:$B$53,"ИОР")</f>
        <v>#N/A</v>
      </c>
      <c r="AJ444" s="458" t="e">
        <f>SUMIFS(INDEX(Сценарии!$O$15:$AP$53,,MATCH(AJ$3,Сценарии!$O$3:$AP$3,0)),Сценарии!$A$15:$A$53,$A444,Сценарии!$B$15:$B$53,"ИОР")</f>
        <v>#N/A</v>
      </c>
      <c r="AK444" s="458" t="e">
        <f>SUMIFS(INDEX(Сценарии!$O$15:$AP$53,,MATCH(AK$3,Сценарии!$O$3:$AP$3,0)),Сценарии!$A$15:$A$53,$A444,Сценарии!$B$15:$B$53,"ИОР")</f>
        <v>#N/A</v>
      </c>
      <c r="AL444" s="458" t="e">
        <f>SUMIFS(INDEX(Сценарии!$O$15:$AP$53,,MATCH(AL$3,Сценарии!$O$3:$AP$3,0)),Сценарии!$A$15:$A$53,$A444,Сценарии!$B$15:$B$53,"ИОР")</f>
        <v>#N/A</v>
      </c>
      <c r="AM444" s="458" t="e">
        <f>SUMIFS(INDEX(Сценарии!$O$15:$AP$53,,MATCH(AM$3,Сценарии!$O$3:$AP$3,0)),Сценарии!$A$15:$A$53,$A444,Сценарии!$B$15:$B$53,"ИОР")</f>
        <v>#N/A</v>
      </c>
      <c r="AN444" s="413">
        <f>IF(S444=0,0,(AD444-S444)/S444*100)</f>
        <v>0</v>
      </c>
      <c r="AO444" s="439"/>
      <c r="AP444" s="439"/>
      <c r="AQ444" s="439"/>
      <c r="AR444" s="439"/>
      <c r="AS444" s="439"/>
      <c r="AT444" s="439"/>
      <c r="AU444" s="439"/>
      <c r="AV444" s="439"/>
      <c r="AW444" s="439"/>
      <c r="AX444" s="195"/>
      <c r="AY444" s="195"/>
      <c r="AZ444" s="195"/>
    </row>
    <row r="445" spans="1:53" s="110" customFormat="1" outlineLevel="1">
      <c r="A445" s="643" t="str">
        <f t="shared" si="85"/>
        <v>1</v>
      </c>
      <c r="L445" s="404" t="s">
        <v>166</v>
      </c>
      <c r="M445" s="604" t="s">
        <v>533</v>
      </c>
      <c r="N445" s="406" t="s">
        <v>369</v>
      </c>
      <c r="O445" s="407">
        <f>SUM(O446,O449,O450,O453,O454)</f>
        <v>21069.200000000001</v>
      </c>
      <c r="P445" s="407">
        <f>SUM(P446,P449,P450,P453,P454)</f>
        <v>23423.7</v>
      </c>
      <c r="Q445" s="407">
        <f>SUM(Q446,Q449,Q450,Q453,Q454)</f>
        <v>23423.7</v>
      </c>
      <c r="R445" s="407">
        <f t="shared" si="86"/>
        <v>0</v>
      </c>
      <c r="S445" s="407">
        <f>SUM(S446,S449,S450,S453,S454)</f>
        <v>22110.1</v>
      </c>
      <c r="T445" s="407">
        <f>SUM(T446,T449,T450,T453,T454)</f>
        <v>33455.797441920004</v>
      </c>
      <c r="U445" s="605"/>
      <c r="V445" s="605"/>
      <c r="W445" s="605"/>
      <c r="X445" s="605"/>
      <c r="Y445" s="605"/>
      <c r="Z445" s="605"/>
      <c r="AA445" s="605"/>
      <c r="AB445" s="605"/>
      <c r="AC445" s="605"/>
      <c r="AD445" s="407">
        <f>SUM(AD446,AD449,AD450,AD453,AD454)</f>
        <v>31597.142028480001</v>
      </c>
      <c r="AE445" s="605"/>
      <c r="AF445" s="605"/>
      <c r="AG445" s="605"/>
      <c r="AH445" s="605"/>
      <c r="AI445" s="605"/>
      <c r="AJ445" s="605"/>
      <c r="AK445" s="605"/>
      <c r="AL445" s="605"/>
      <c r="AM445" s="605"/>
      <c r="AN445" s="407">
        <f t="shared" ref="AN445:AN515" si="89">IF(S445=0,0,(AD445-S445)/S445*100)</f>
        <v>42.908182362268839</v>
      </c>
      <c r="AO445" s="605"/>
      <c r="AP445" s="605"/>
      <c r="AQ445" s="605"/>
      <c r="AR445" s="605"/>
      <c r="AS445" s="605"/>
      <c r="AT445" s="605"/>
      <c r="AU445" s="605"/>
      <c r="AV445" s="605"/>
      <c r="AW445" s="605"/>
      <c r="AX445" s="606"/>
      <c r="AY445" s="606"/>
      <c r="AZ445" s="606"/>
    </row>
    <row r="446" spans="1:53" s="108" customFormat="1" ht="22.5" outlineLevel="1">
      <c r="A446" s="642" t="str">
        <f t="shared" si="85"/>
        <v>1</v>
      </c>
      <c r="L446" s="409" t="s">
        <v>534</v>
      </c>
      <c r="M446" s="417" t="s">
        <v>535</v>
      </c>
      <c r="N446" s="524" t="s">
        <v>369</v>
      </c>
      <c r="O446" s="413">
        <f>SUM(O447,O448)</f>
        <v>0</v>
      </c>
      <c r="P446" s="413">
        <f>SUM(P447,P448)</f>
        <v>0</v>
      </c>
      <c r="Q446" s="413">
        <f>SUM(Q447,Q448)</f>
        <v>0</v>
      </c>
      <c r="R446" s="413">
        <f t="shared" si="86"/>
        <v>0</v>
      </c>
      <c r="S446" s="413">
        <f>SUM(S447,S448)</f>
        <v>0</v>
      </c>
      <c r="T446" s="413">
        <f>SUM(T447,T448)</f>
        <v>0</v>
      </c>
      <c r="U446" s="439"/>
      <c r="V446" s="439"/>
      <c r="W446" s="439"/>
      <c r="X446" s="439"/>
      <c r="Y446" s="439"/>
      <c r="Z446" s="439"/>
      <c r="AA446" s="439"/>
      <c r="AB446" s="439"/>
      <c r="AC446" s="439"/>
      <c r="AD446" s="413">
        <f>SUM(AD447,AD448)</f>
        <v>0</v>
      </c>
      <c r="AE446" s="439"/>
      <c r="AF446" s="439"/>
      <c r="AG446" s="439"/>
      <c r="AH446" s="439"/>
      <c r="AI446" s="439"/>
      <c r="AJ446" s="439"/>
      <c r="AK446" s="439"/>
      <c r="AL446" s="439"/>
      <c r="AM446" s="439"/>
      <c r="AN446" s="413">
        <f t="shared" si="89"/>
        <v>0</v>
      </c>
      <c r="AO446" s="439"/>
      <c r="AP446" s="439"/>
      <c r="AQ446" s="439"/>
      <c r="AR446" s="439"/>
      <c r="AS446" s="439"/>
      <c r="AT446" s="439"/>
      <c r="AU446" s="439"/>
      <c r="AV446" s="439"/>
      <c r="AW446" s="439"/>
      <c r="AX446" s="195"/>
      <c r="AY446" s="195"/>
      <c r="AZ446" s="195"/>
      <c r="BA446" s="112"/>
    </row>
    <row r="447" spans="1:53" s="108" customFormat="1" outlineLevel="1">
      <c r="A447" s="642" t="str">
        <f t="shared" si="85"/>
        <v>1</v>
      </c>
      <c r="L447" s="409" t="s">
        <v>536</v>
      </c>
      <c r="M447" s="419" t="s">
        <v>537</v>
      </c>
      <c r="N447" s="416" t="s">
        <v>369</v>
      </c>
      <c r="O447" s="412"/>
      <c r="P447" s="412"/>
      <c r="Q447" s="412"/>
      <c r="R447" s="413">
        <f t="shared" si="86"/>
        <v>0</v>
      </c>
      <c r="S447" s="412"/>
      <c r="T447" s="412"/>
      <c r="U447" s="439"/>
      <c r="V447" s="439"/>
      <c r="W447" s="439"/>
      <c r="X447" s="439"/>
      <c r="Y447" s="439"/>
      <c r="Z447" s="439"/>
      <c r="AA447" s="439"/>
      <c r="AB447" s="439"/>
      <c r="AC447" s="439"/>
      <c r="AD447" s="412"/>
      <c r="AE447" s="439"/>
      <c r="AF447" s="439"/>
      <c r="AG447" s="439"/>
      <c r="AH447" s="439"/>
      <c r="AI447" s="439"/>
      <c r="AJ447" s="439"/>
      <c r="AK447" s="439"/>
      <c r="AL447" s="439"/>
      <c r="AM447" s="439"/>
      <c r="AN447" s="413">
        <f t="shared" si="89"/>
        <v>0</v>
      </c>
      <c r="AO447" s="439"/>
      <c r="AP447" s="439"/>
      <c r="AQ447" s="439"/>
      <c r="AR447" s="439"/>
      <c r="AS447" s="439"/>
      <c r="AT447" s="439"/>
      <c r="AU447" s="439"/>
      <c r="AV447" s="439"/>
      <c r="AW447" s="439"/>
      <c r="AX447" s="195"/>
      <c r="AY447" s="195"/>
      <c r="AZ447" s="195"/>
    </row>
    <row r="448" spans="1:53" s="108" customFormat="1" outlineLevel="1">
      <c r="A448" s="642" t="str">
        <f t="shared" si="85"/>
        <v>1</v>
      </c>
      <c r="L448" s="409" t="s">
        <v>538</v>
      </c>
      <c r="M448" s="420" t="s">
        <v>539</v>
      </c>
      <c r="N448" s="416" t="s">
        <v>369</v>
      </c>
      <c r="O448" s="412"/>
      <c r="P448" s="412"/>
      <c r="Q448" s="412"/>
      <c r="R448" s="413">
        <f t="shared" si="86"/>
        <v>0</v>
      </c>
      <c r="S448" s="412"/>
      <c r="T448" s="412"/>
      <c r="U448" s="439"/>
      <c r="V448" s="439"/>
      <c r="W448" s="439"/>
      <c r="X448" s="439"/>
      <c r="Y448" s="439"/>
      <c r="Z448" s="439"/>
      <c r="AA448" s="439"/>
      <c r="AB448" s="439"/>
      <c r="AC448" s="439"/>
      <c r="AD448" s="412"/>
      <c r="AE448" s="439"/>
      <c r="AF448" s="439"/>
      <c r="AG448" s="439"/>
      <c r="AH448" s="439"/>
      <c r="AI448" s="439"/>
      <c r="AJ448" s="439"/>
      <c r="AK448" s="439"/>
      <c r="AL448" s="439"/>
      <c r="AM448" s="439"/>
      <c r="AN448" s="413">
        <f t="shared" si="89"/>
        <v>0</v>
      </c>
      <c r="AO448" s="439"/>
      <c r="AP448" s="439"/>
      <c r="AQ448" s="439"/>
      <c r="AR448" s="439"/>
      <c r="AS448" s="439"/>
      <c r="AT448" s="439"/>
      <c r="AU448" s="439"/>
      <c r="AV448" s="439"/>
      <c r="AW448" s="439"/>
      <c r="AX448" s="195"/>
      <c r="AY448" s="195"/>
      <c r="AZ448" s="195"/>
    </row>
    <row r="449" spans="1:52" s="108" customFormat="1" ht="22.5" outlineLevel="1">
      <c r="A449" s="642" t="str">
        <f t="shared" si="85"/>
        <v>1</v>
      </c>
      <c r="L449" s="409" t="s">
        <v>540</v>
      </c>
      <c r="M449" s="417" t="s">
        <v>541</v>
      </c>
      <c r="N449" s="524" t="s">
        <v>369</v>
      </c>
      <c r="O449" s="412"/>
      <c r="P449" s="412"/>
      <c r="Q449" s="412"/>
      <c r="R449" s="413">
        <f t="shared" si="86"/>
        <v>0</v>
      </c>
      <c r="S449" s="412"/>
      <c r="T449" s="412"/>
      <c r="U449" s="439"/>
      <c r="V449" s="439"/>
      <c r="W449" s="439"/>
      <c r="X449" s="439"/>
      <c r="Y449" s="439"/>
      <c r="Z449" s="439"/>
      <c r="AA449" s="439"/>
      <c r="AB449" s="439"/>
      <c r="AC449" s="439"/>
      <c r="AD449" s="412"/>
      <c r="AE449" s="439"/>
      <c r="AF449" s="439"/>
      <c r="AG449" s="439"/>
      <c r="AH449" s="439"/>
      <c r="AI449" s="439"/>
      <c r="AJ449" s="439"/>
      <c r="AK449" s="439"/>
      <c r="AL449" s="439"/>
      <c r="AM449" s="439"/>
      <c r="AN449" s="413">
        <f t="shared" si="89"/>
        <v>0</v>
      </c>
      <c r="AO449" s="439"/>
      <c r="AP449" s="439"/>
      <c r="AQ449" s="439"/>
      <c r="AR449" s="439"/>
      <c r="AS449" s="439"/>
      <c r="AT449" s="439"/>
      <c r="AU449" s="439"/>
      <c r="AV449" s="439"/>
      <c r="AW449" s="439"/>
      <c r="AX449" s="195"/>
      <c r="AY449" s="195"/>
      <c r="AZ449" s="195"/>
    </row>
    <row r="450" spans="1:52" s="108" customFormat="1" ht="22.5" outlineLevel="1">
      <c r="A450" s="642" t="str">
        <f t="shared" si="85"/>
        <v>1</v>
      </c>
      <c r="L450" s="409" t="s">
        <v>542</v>
      </c>
      <c r="M450" s="417" t="s">
        <v>543</v>
      </c>
      <c r="N450" s="416" t="s">
        <v>369</v>
      </c>
      <c r="O450" s="421">
        <f>O451+O452</f>
        <v>21069.200000000001</v>
      </c>
      <c r="P450" s="421">
        <f>P451+P452</f>
        <v>23423.7</v>
      </c>
      <c r="Q450" s="421">
        <f>Q451+Q452</f>
        <v>23423.7</v>
      </c>
      <c r="R450" s="413">
        <f t="shared" si="86"/>
        <v>0</v>
      </c>
      <c r="S450" s="421">
        <f>S451+S452</f>
        <v>22110.1</v>
      </c>
      <c r="T450" s="421">
        <f>T451+T452</f>
        <v>33455.797441920004</v>
      </c>
      <c r="U450" s="439"/>
      <c r="V450" s="439"/>
      <c r="W450" s="439"/>
      <c r="X450" s="439"/>
      <c r="Y450" s="439"/>
      <c r="Z450" s="439"/>
      <c r="AA450" s="439"/>
      <c r="AB450" s="439"/>
      <c r="AC450" s="439"/>
      <c r="AD450" s="421">
        <f>AD451+AD452</f>
        <v>31597.142028480001</v>
      </c>
      <c r="AE450" s="439"/>
      <c r="AF450" s="439"/>
      <c r="AG450" s="439"/>
      <c r="AH450" s="439"/>
      <c r="AI450" s="439"/>
      <c r="AJ450" s="439"/>
      <c r="AK450" s="439"/>
      <c r="AL450" s="439"/>
      <c r="AM450" s="439"/>
      <c r="AN450" s="413">
        <f t="shared" si="89"/>
        <v>42.908182362268839</v>
      </c>
      <c r="AO450" s="439"/>
      <c r="AP450" s="439"/>
      <c r="AQ450" s="439"/>
      <c r="AR450" s="439"/>
      <c r="AS450" s="439"/>
      <c r="AT450" s="439"/>
      <c r="AU450" s="439"/>
      <c r="AV450" s="439"/>
      <c r="AW450" s="439"/>
      <c r="AX450" s="195"/>
      <c r="AY450" s="195"/>
      <c r="AZ450" s="195"/>
    </row>
    <row r="451" spans="1:52" s="108" customFormat="1" ht="22.5" outlineLevel="1">
      <c r="A451" s="642" t="str">
        <f t="shared" si="85"/>
        <v>1</v>
      </c>
      <c r="B451" s="526" t="s">
        <v>1321</v>
      </c>
      <c r="L451" s="409" t="s">
        <v>544</v>
      </c>
      <c r="M451" s="419" t="s">
        <v>545</v>
      </c>
      <c r="N451" s="524" t="s">
        <v>369</v>
      </c>
      <c r="O451" s="576">
        <f>SUMIFS(ФОТ!O$15:O$60,ФОТ!$A$15:$A$60,$A451,ФОТ!$B$15:$B$60,$B451)</f>
        <v>16246.5</v>
      </c>
      <c r="P451" s="576">
        <f>SUMIFS(ФОТ!P$15:P$60,ФОТ!$A$15:$A$60,$A451,ФОТ!$B$15:$B$60,$B451)</f>
        <v>18086.5</v>
      </c>
      <c r="Q451" s="576">
        <f>SUMIFS(ФОТ!Q$15:Q$60,ФОТ!$A$15:$A$60,$A451,ФОТ!$B$15:$B$60,$B451)</f>
        <v>18086.5</v>
      </c>
      <c r="R451" s="413">
        <f t="shared" si="86"/>
        <v>0</v>
      </c>
      <c r="S451" s="576">
        <f>SUMIFS(ФОТ!R$15:R$60,ФОТ!$A$15:$A$60,$A451,ФОТ!$B$15:$B$60,$B451)</f>
        <v>17049.099999999999</v>
      </c>
      <c r="T451" s="576">
        <f>SUMIFS(ФОТ!S$15:S$60,ФОТ!$A$15:$A$60,$A451,ФОТ!$B$15:$B$60,$B451)</f>
        <v>25695.696960000001</v>
      </c>
      <c r="U451" s="439"/>
      <c r="V451" s="439"/>
      <c r="W451" s="439"/>
      <c r="X451" s="439"/>
      <c r="Y451" s="439"/>
      <c r="Z451" s="439"/>
      <c r="AA451" s="439"/>
      <c r="AB451" s="439"/>
      <c r="AC451" s="439"/>
      <c r="AD451" s="576">
        <f>SUMIFS(ФОТ!T$15:T$60,ФОТ!$A$15:$A$60,$A451,ФОТ!$B$15:$B$60,$B451)</f>
        <v>24268.158240000001</v>
      </c>
      <c r="AE451" s="439"/>
      <c r="AF451" s="439"/>
      <c r="AG451" s="439"/>
      <c r="AH451" s="439"/>
      <c r="AI451" s="439"/>
      <c r="AJ451" s="439"/>
      <c r="AK451" s="439"/>
      <c r="AL451" s="439"/>
      <c r="AM451" s="439"/>
      <c r="AN451" s="413">
        <f t="shared" si="89"/>
        <v>42.342752637969177</v>
      </c>
      <c r="AO451" s="439"/>
      <c r="AP451" s="439"/>
      <c r="AQ451" s="439"/>
      <c r="AR451" s="439"/>
      <c r="AS451" s="439"/>
      <c r="AT451" s="439"/>
      <c r="AU451" s="439"/>
      <c r="AV451" s="439"/>
      <c r="AW451" s="439"/>
      <c r="AX451" s="195"/>
      <c r="AY451" s="195"/>
      <c r="AZ451" s="195"/>
    </row>
    <row r="452" spans="1:52" s="108" customFormat="1" ht="22.5" outlineLevel="1">
      <c r="A452" s="642" t="str">
        <f t="shared" si="85"/>
        <v>1</v>
      </c>
      <c r="B452" s="526" t="s">
        <v>1323</v>
      </c>
      <c r="L452" s="409" t="s">
        <v>546</v>
      </c>
      <c r="M452" s="419" t="s">
        <v>1191</v>
      </c>
      <c r="N452" s="416" t="s">
        <v>369</v>
      </c>
      <c r="O452" s="576">
        <f>SUMIFS(ФОТ!O$15:O$60,ФОТ!$A$15:$A$60,$A452,ФОТ!$B$15:$B$60,$B452)</f>
        <v>4822.7</v>
      </c>
      <c r="P452" s="576">
        <f>SUMIFS(ФОТ!P$15:P$60,ФОТ!$A$15:$A$60,$A452,ФОТ!$B$15:$B$60,$B452)</f>
        <v>5337.2</v>
      </c>
      <c r="Q452" s="576">
        <f>SUMIFS(ФОТ!Q$15:Q$60,ФОТ!$A$15:$A$60,$A452,ФОТ!$B$15:$B$60,$B452)</f>
        <v>5337.2</v>
      </c>
      <c r="R452" s="413">
        <f t="shared" si="86"/>
        <v>0</v>
      </c>
      <c r="S452" s="576">
        <f>SUMIFS(ФОТ!R$15:R$60,ФОТ!$A$15:$A$60,$A452,ФОТ!$B$15:$B$60,$B452)</f>
        <v>5061</v>
      </c>
      <c r="T452" s="576">
        <f>SUMIFS(ФОТ!S$15:S$60,ФОТ!$A$15:$A$60,$A452,ФОТ!$B$15:$B$60,$B452)</f>
        <v>7760.1004819199998</v>
      </c>
      <c r="U452" s="439"/>
      <c r="V452" s="439"/>
      <c r="W452" s="439"/>
      <c r="X452" s="439"/>
      <c r="Y452" s="439"/>
      <c r="Z452" s="439"/>
      <c r="AA452" s="439"/>
      <c r="AB452" s="439"/>
      <c r="AC452" s="439"/>
      <c r="AD452" s="576">
        <f>SUMIFS(ФОТ!T$15:T$60,ФОТ!$A$15:$A$60,$A452,ФОТ!$B$15:$B$60,$B452)</f>
        <v>7328.9837884799999</v>
      </c>
      <c r="AE452" s="439"/>
      <c r="AF452" s="439"/>
      <c r="AG452" s="439"/>
      <c r="AH452" s="439"/>
      <c r="AI452" s="439"/>
      <c r="AJ452" s="439"/>
      <c r="AK452" s="439"/>
      <c r="AL452" s="439"/>
      <c r="AM452" s="439"/>
      <c r="AN452" s="413">
        <f t="shared" si="89"/>
        <v>44.812957685832835</v>
      </c>
      <c r="AO452" s="439"/>
      <c r="AP452" s="439"/>
      <c r="AQ452" s="439"/>
      <c r="AR452" s="439"/>
      <c r="AS452" s="439"/>
      <c r="AT452" s="439"/>
      <c r="AU452" s="439"/>
      <c r="AV452" s="439"/>
      <c r="AW452" s="439"/>
      <c r="AX452" s="195"/>
      <c r="AY452" s="195"/>
      <c r="AZ452" s="195"/>
    </row>
    <row r="453" spans="1:52" s="108" customFormat="1" outlineLevel="1">
      <c r="A453" s="642" t="str">
        <f t="shared" si="85"/>
        <v>1</v>
      </c>
      <c r="L453" s="409" t="s">
        <v>547</v>
      </c>
      <c r="M453" s="417" t="s">
        <v>548</v>
      </c>
      <c r="N453" s="524" t="s">
        <v>369</v>
      </c>
      <c r="O453" s="412"/>
      <c r="P453" s="412"/>
      <c r="Q453" s="412"/>
      <c r="R453" s="413">
        <f t="shared" si="86"/>
        <v>0</v>
      </c>
      <c r="S453" s="412"/>
      <c r="T453" s="412"/>
      <c r="U453" s="439"/>
      <c r="V453" s="439"/>
      <c r="W453" s="439"/>
      <c r="X453" s="439"/>
      <c r="Y453" s="439"/>
      <c r="Z453" s="439"/>
      <c r="AA453" s="439"/>
      <c r="AB453" s="439"/>
      <c r="AC453" s="439"/>
      <c r="AD453" s="412"/>
      <c r="AE453" s="439"/>
      <c r="AF453" s="439"/>
      <c r="AG453" s="439"/>
      <c r="AH453" s="439"/>
      <c r="AI453" s="439"/>
      <c r="AJ453" s="439"/>
      <c r="AK453" s="439"/>
      <c r="AL453" s="439"/>
      <c r="AM453" s="439"/>
      <c r="AN453" s="413">
        <f t="shared" si="89"/>
        <v>0</v>
      </c>
      <c r="AO453" s="439"/>
      <c r="AP453" s="439"/>
      <c r="AQ453" s="439"/>
      <c r="AR453" s="439"/>
      <c r="AS453" s="439"/>
      <c r="AT453" s="439"/>
      <c r="AU453" s="439"/>
      <c r="AV453" s="439"/>
      <c r="AW453" s="439"/>
      <c r="AX453" s="195"/>
      <c r="AY453" s="195"/>
      <c r="AZ453" s="195"/>
    </row>
    <row r="454" spans="1:52" s="108" customFormat="1" outlineLevel="1">
      <c r="A454" s="642" t="str">
        <f t="shared" si="85"/>
        <v>1</v>
      </c>
      <c r="L454" s="409" t="s">
        <v>549</v>
      </c>
      <c r="M454" s="422" t="s">
        <v>550</v>
      </c>
      <c r="N454" s="411" t="s">
        <v>369</v>
      </c>
      <c r="O454" s="418">
        <f>SUM(O455:O461)</f>
        <v>0</v>
      </c>
      <c r="P454" s="418">
        <f>SUM(P455:P461)</f>
        <v>0</v>
      </c>
      <c r="Q454" s="418">
        <f>SUM(Q455:Q461)</f>
        <v>0</v>
      </c>
      <c r="R454" s="413">
        <f t="shared" si="86"/>
        <v>0</v>
      </c>
      <c r="S454" s="418">
        <f>SUM(S455:S461)</f>
        <v>0</v>
      </c>
      <c r="T454" s="418">
        <f>SUM(T455:T461)</f>
        <v>0</v>
      </c>
      <c r="U454" s="439"/>
      <c r="V454" s="439"/>
      <c r="W454" s="439"/>
      <c r="X454" s="439"/>
      <c r="Y454" s="439"/>
      <c r="Z454" s="439"/>
      <c r="AA454" s="439"/>
      <c r="AB454" s="439"/>
      <c r="AC454" s="439"/>
      <c r="AD454" s="418">
        <f>SUM(AD455:AD461)</f>
        <v>0</v>
      </c>
      <c r="AE454" s="439"/>
      <c r="AF454" s="439"/>
      <c r="AG454" s="439"/>
      <c r="AH454" s="439"/>
      <c r="AI454" s="439"/>
      <c r="AJ454" s="439"/>
      <c r="AK454" s="439"/>
      <c r="AL454" s="439"/>
      <c r="AM454" s="439"/>
      <c r="AN454" s="413">
        <f t="shared" si="89"/>
        <v>0</v>
      </c>
      <c r="AO454" s="439"/>
      <c r="AP454" s="439"/>
      <c r="AQ454" s="439"/>
      <c r="AR454" s="439"/>
      <c r="AS454" s="439"/>
      <c r="AT454" s="439"/>
      <c r="AU454" s="439"/>
      <c r="AV454" s="439"/>
      <c r="AW454" s="439"/>
      <c r="AX454" s="195"/>
      <c r="AY454" s="195"/>
      <c r="AZ454" s="195"/>
    </row>
    <row r="455" spans="1:52" s="108" customFormat="1" outlineLevel="1">
      <c r="A455" s="642" t="str">
        <f t="shared" si="85"/>
        <v>1</v>
      </c>
      <c r="L455" s="409" t="s">
        <v>551</v>
      </c>
      <c r="M455" s="420" t="s">
        <v>552</v>
      </c>
      <c r="N455" s="411" t="s">
        <v>369</v>
      </c>
      <c r="O455" s="412"/>
      <c r="P455" s="412"/>
      <c r="Q455" s="412"/>
      <c r="R455" s="413">
        <f t="shared" si="86"/>
        <v>0</v>
      </c>
      <c r="S455" s="412"/>
      <c r="T455" s="412"/>
      <c r="U455" s="439"/>
      <c r="V455" s="439"/>
      <c r="W455" s="439"/>
      <c r="X455" s="439"/>
      <c r="Y455" s="439"/>
      <c r="Z455" s="439"/>
      <c r="AA455" s="439"/>
      <c r="AB455" s="439"/>
      <c r="AC455" s="439"/>
      <c r="AD455" s="412"/>
      <c r="AE455" s="439"/>
      <c r="AF455" s="439"/>
      <c r="AG455" s="439"/>
      <c r="AH455" s="439"/>
      <c r="AI455" s="439"/>
      <c r="AJ455" s="439"/>
      <c r="AK455" s="439"/>
      <c r="AL455" s="439"/>
      <c r="AM455" s="439"/>
      <c r="AN455" s="413">
        <f t="shared" si="89"/>
        <v>0</v>
      </c>
      <c r="AO455" s="439"/>
      <c r="AP455" s="439"/>
      <c r="AQ455" s="439"/>
      <c r="AR455" s="439"/>
      <c r="AS455" s="439"/>
      <c r="AT455" s="439"/>
      <c r="AU455" s="439"/>
      <c r="AV455" s="439"/>
      <c r="AW455" s="439"/>
      <c r="AX455" s="195"/>
      <c r="AY455" s="195"/>
      <c r="AZ455" s="195"/>
    </row>
    <row r="456" spans="1:52" s="108" customFormat="1" ht="22.5" outlineLevel="1">
      <c r="A456" s="642" t="str">
        <f t="shared" si="85"/>
        <v>1</v>
      </c>
      <c r="L456" s="409" t="s">
        <v>553</v>
      </c>
      <c r="M456" s="420" t="s">
        <v>554</v>
      </c>
      <c r="N456" s="411" t="s">
        <v>369</v>
      </c>
      <c r="O456" s="412"/>
      <c r="P456" s="412"/>
      <c r="Q456" s="412"/>
      <c r="R456" s="413">
        <f t="shared" si="86"/>
        <v>0</v>
      </c>
      <c r="S456" s="412"/>
      <c r="T456" s="412"/>
      <c r="U456" s="439"/>
      <c r="V456" s="439"/>
      <c r="W456" s="439"/>
      <c r="X456" s="439"/>
      <c r="Y456" s="439"/>
      <c r="Z456" s="439"/>
      <c r="AA456" s="439"/>
      <c r="AB456" s="439"/>
      <c r="AC456" s="439"/>
      <c r="AD456" s="412"/>
      <c r="AE456" s="439"/>
      <c r="AF456" s="439"/>
      <c r="AG456" s="439"/>
      <c r="AH456" s="439"/>
      <c r="AI456" s="439"/>
      <c r="AJ456" s="439"/>
      <c r="AK456" s="439"/>
      <c r="AL456" s="439"/>
      <c r="AM456" s="439"/>
      <c r="AN456" s="413">
        <f t="shared" si="89"/>
        <v>0</v>
      </c>
      <c r="AO456" s="439"/>
      <c r="AP456" s="439"/>
      <c r="AQ456" s="439"/>
      <c r="AR456" s="439"/>
      <c r="AS456" s="439"/>
      <c r="AT456" s="439"/>
      <c r="AU456" s="439"/>
      <c r="AV456" s="439"/>
      <c r="AW456" s="439"/>
      <c r="AX456" s="195"/>
      <c r="AY456" s="195"/>
      <c r="AZ456" s="195"/>
    </row>
    <row r="457" spans="1:52" s="108" customFormat="1" ht="22.5" outlineLevel="1">
      <c r="A457" s="642" t="str">
        <f t="shared" si="85"/>
        <v>1</v>
      </c>
      <c r="L457" s="409" t="s">
        <v>555</v>
      </c>
      <c r="M457" s="423" t="s">
        <v>556</v>
      </c>
      <c r="N457" s="411" t="s">
        <v>369</v>
      </c>
      <c r="O457" s="412"/>
      <c r="P457" s="412"/>
      <c r="Q457" s="412"/>
      <c r="R457" s="413">
        <f t="shared" si="86"/>
        <v>0</v>
      </c>
      <c r="S457" s="412"/>
      <c r="T457" s="412"/>
      <c r="U457" s="439"/>
      <c r="V457" s="439"/>
      <c r="W457" s="439"/>
      <c r="X457" s="439"/>
      <c r="Y457" s="439"/>
      <c r="Z457" s="439"/>
      <c r="AA457" s="439"/>
      <c r="AB457" s="439"/>
      <c r="AC457" s="439"/>
      <c r="AD457" s="412"/>
      <c r="AE457" s="439"/>
      <c r="AF457" s="439"/>
      <c r="AG457" s="439"/>
      <c r="AH457" s="439"/>
      <c r="AI457" s="439"/>
      <c r="AJ457" s="439"/>
      <c r="AK457" s="439"/>
      <c r="AL457" s="439"/>
      <c r="AM457" s="439"/>
      <c r="AN457" s="413">
        <f t="shared" si="89"/>
        <v>0</v>
      </c>
      <c r="AO457" s="439"/>
      <c r="AP457" s="439"/>
      <c r="AQ457" s="439"/>
      <c r="AR457" s="439"/>
      <c r="AS457" s="439"/>
      <c r="AT457" s="439"/>
      <c r="AU457" s="439"/>
      <c r="AV457" s="439"/>
      <c r="AW457" s="439"/>
      <c r="AX457" s="195"/>
      <c r="AY457" s="195"/>
      <c r="AZ457" s="195"/>
    </row>
    <row r="458" spans="1:52" s="108" customFormat="1" ht="22.5" outlineLevel="1">
      <c r="A458" s="642" t="str">
        <f t="shared" si="85"/>
        <v>1</v>
      </c>
      <c r="L458" s="409" t="s">
        <v>557</v>
      </c>
      <c r="M458" s="423" t="s">
        <v>558</v>
      </c>
      <c r="N458" s="411" t="s">
        <v>369</v>
      </c>
      <c r="O458" s="412"/>
      <c r="P458" s="412"/>
      <c r="Q458" s="412"/>
      <c r="R458" s="413">
        <f t="shared" si="86"/>
        <v>0</v>
      </c>
      <c r="S458" s="412"/>
      <c r="T458" s="412"/>
      <c r="U458" s="439"/>
      <c r="V458" s="439"/>
      <c r="W458" s="439"/>
      <c r="X458" s="439"/>
      <c r="Y458" s="439"/>
      <c r="Z458" s="439"/>
      <c r="AA458" s="439"/>
      <c r="AB458" s="439"/>
      <c r="AC458" s="439"/>
      <c r="AD458" s="412"/>
      <c r="AE458" s="439"/>
      <c r="AF458" s="439"/>
      <c r="AG458" s="439"/>
      <c r="AH458" s="439"/>
      <c r="AI458" s="439"/>
      <c r="AJ458" s="439"/>
      <c r="AK458" s="439"/>
      <c r="AL458" s="439"/>
      <c r="AM458" s="439"/>
      <c r="AN458" s="413">
        <f t="shared" si="89"/>
        <v>0</v>
      </c>
      <c r="AO458" s="439"/>
      <c r="AP458" s="439"/>
      <c r="AQ458" s="439"/>
      <c r="AR458" s="439"/>
      <c r="AS458" s="439"/>
      <c r="AT458" s="439"/>
      <c r="AU458" s="439"/>
      <c r="AV458" s="439"/>
      <c r="AW458" s="439"/>
      <c r="AX458" s="195"/>
      <c r="AY458" s="195"/>
      <c r="AZ458" s="195"/>
    </row>
    <row r="459" spans="1:52" s="108" customFormat="1" ht="56.25" outlineLevel="1">
      <c r="A459" s="642" t="str">
        <f t="shared" si="85"/>
        <v>1</v>
      </c>
      <c r="L459" s="409" t="s">
        <v>559</v>
      </c>
      <c r="M459" s="420" t="s">
        <v>560</v>
      </c>
      <c r="N459" s="411" t="s">
        <v>369</v>
      </c>
      <c r="O459" s="412"/>
      <c r="P459" s="412"/>
      <c r="Q459" s="412"/>
      <c r="R459" s="413">
        <f t="shared" si="86"/>
        <v>0</v>
      </c>
      <c r="S459" s="412"/>
      <c r="T459" s="412"/>
      <c r="U459" s="439"/>
      <c r="V459" s="439"/>
      <c r="W459" s="439"/>
      <c r="X459" s="439"/>
      <c r="Y459" s="439"/>
      <c r="Z459" s="439"/>
      <c r="AA459" s="439"/>
      <c r="AB459" s="439"/>
      <c r="AC459" s="439"/>
      <c r="AD459" s="412"/>
      <c r="AE459" s="439"/>
      <c r="AF459" s="439"/>
      <c r="AG459" s="439"/>
      <c r="AH459" s="439"/>
      <c r="AI459" s="439"/>
      <c r="AJ459" s="439"/>
      <c r="AK459" s="439"/>
      <c r="AL459" s="439"/>
      <c r="AM459" s="439"/>
      <c r="AN459" s="413">
        <f t="shared" si="89"/>
        <v>0</v>
      </c>
      <c r="AO459" s="439"/>
      <c r="AP459" s="439"/>
      <c r="AQ459" s="439"/>
      <c r="AR459" s="439"/>
      <c r="AS459" s="439"/>
      <c r="AT459" s="439"/>
      <c r="AU459" s="439"/>
      <c r="AV459" s="439"/>
      <c r="AW459" s="439"/>
      <c r="AX459" s="195"/>
      <c r="AY459" s="195"/>
      <c r="AZ459" s="195"/>
    </row>
    <row r="460" spans="1:52" s="108" customFormat="1" outlineLevel="1">
      <c r="A460" s="642" t="str">
        <f t="shared" si="85"/>
        <v>1</v>
      </c>
      <c r="L460" s="409" t="s">
        <v>561</v>
      </c>
      <c r="M460" s="420" t="s">
        <v>562</v>
      </c>
      <c r="N460" s="411" t="s">
        <v>369</v>
      </c>
      <c r="O460" s="412"/>
      <c r="P460" s="412"/>
      <c r="Q460" s="412"/>
      <c r="R460" s="413">
        <f t="shared" si="86"/>
        <v>0</v>
      </c>
      <c r="S460" s="412"/>
      <c r="T460" s="412"/>
      <c r="U460" s="439"/>
      <c r="V460" s="439"/>
      <c r="W460" s="439"/>
      <c r="X460" s="439"/>
      <c r="Y460" s="439"/>
      <c r="Z460" s="439"/>
      <c r="AA460" s="439"/>
      <c r="AB460" s="439"/>
      <c r="AC460" s="439"/>
      <c r="AD460" s="412"/>
      <c r="AE460" s="439"/>
      <c r="AF460" s="439"/>
      <c r="AG460" s="439"/>
      <c r="AH460" s="439"/>
      <c r="AI460" s="439"/>
      <c r="AJ460" s="439"/>
      <c r="AK460" s="439"/>
      <c r="AL460" s="439"/>
      <c r="AM460" s="439"/>
      <c r="AN460" s="413">
        <f t="shared" si="89"/>
        <v>0</v>
      </c>
      <c r="AO460" s="439"/>
      <c r="AP460" s="439"/>
      <c r="AQ460" s="439"/>
      <c r="AR460" s="439"/>
      <c r="AS460" s="439"/>
      <c r="AT460" s="439"/>
      <c r="AU460" s="439"/>
      <c r="AV460" s="439"/>
      <c r="AW460" s="439"/>
      <c r="AX460" s="195"/>
      <c r="AY460" s="195"/>
      <c r="AZ460" s="195"/>
    </row>
    <row r="461" spans="1:52" s="108" customFormat="1" outlineLevel="1">
      <c r="A461" s="642" t="str">
        <f t="shared" si="85"/>
        <v>1</v>
      </c>
      <c r="L461" s="409" t="s">
        <v>1508</v>
      </c>
      <c r="M461" s="420" t="s">
        <v>1509</v>
      </c>
      <c r="N461" s="411" t="s">
        <v>369</v>
      </c>
      <c r="O461" s="412"/>
      <c r="P461" s="412"/>
      <c r="Q461" s="412"/>
      <c r="R461" s="413">
        <f>Q461-P461</f>
        <v>0</v>
      </c>
      <c r="S461" s="412"/>
      <c r="T461" s="412"/>
      <c r="U461" s="439"/>
      <c r="V461" s="439"/>
      <c r="W461" s="439"/>
      <c r="X461" s="439"/>
      <c r="Y461" s="439"/>
      <c r="Z461" s="439"/>
      <c r="AA461" s="439"/>
      <c r="AB461" s="439"/>
      <c r="AC461" s="439"/>
      <c r="AD461" s="412"/>
      <c r="AE461" s="439"/>
      <c r="AF461" s="439"/>
      <c r="AG461" s="439"/>
      <c r="AH461" s="439"/>
      <c r="AI461" s="439"/>
      <c r="AJ461" s="439"/>
      <c r="AK461" s="439"/>
      <c r="AL461" s="439"/>
      <c r="AM461" s="439"/>
      <c r="AN461" s="413">
        <f>IF(S461=0,0,(AD461-S461)/S461*100)</f>
        <v>0</v>
      </c>
      <c r="AO461" s="439"/>
      <c r="AP461" s="439"/>
      <c r="AQ461" s="439"/>
      <c r="AR461" s="439"/>
      <c r="AS461" s="439"/>
      <c r="AT461" s="439"/>
      <c r="AU461" s="439"/>
      <c r="AV461" s="439"/>
      <c r="AW461" s="439"/>
      <c r="AX461" s="195"/>
      <c r="AY461" s="195"/>
      <c r="AZ461" s="195"/>
    </row>
    <row r="462" spans="1:52" s="113" customFormat="1" outlineLevel="1">
      <c r="A462" s="643" t="str">
        <f>A460</f>
        <v>1</v>
      </c>
      <c r="L462" s="429" t="s">
        <v>378</v>
      </c>
      <c r="M462" s="607" t="s">
        <v>563</v>
      </c>
      <c r="N462" s="430" t="s">
        <v>369</v>
      </c>
      <c r="O462" s="433">
        <f>O463+O464+O465</f>
        <v>2858.3</v>
      </c>
      <c r="P462" s="433">
        <f>P463+P464+P465</f>
        <v>2405.5</v>
      </c>
      <c r="Q462" s="433">
        <f>Q463+Q464+Q465</f>
        <v>2405.5</v>
      </c>
      <c r="R462" s="407">
        <f t="shared" si="86"/>
        <v>0</v>
      </c>
      <c r="S462" s="433">
        <f>S463+S464+S465</f>
        <v>2999.5</v>
      </c>
      <c r="T462" s="433">
        <f>T463+T464+T465</f>
        <v>3868.3836576000003</v>
      </c>
      <c r="U462" s="605"/>
      <c r="V462" s="605"/>
      <c r="W462" s="605"/>
      <c r="X462" s="605"/>
      <c r="Y462" s="605"/>
      <c r="Z462" s="605"/>
      <c r="AA462" s="605"/>
      <c r="AB462" s="605"/>
      <c r="AC462" s="605"/>
      <c r="AD462" s="433">
        <f>AD463+AD464+AD465</f>
        <v>3428.7946055999996</v>
      </c>
      <c r="AE462" s="605"/>
      <c r="AF462" s="605"/>
      <c r="AG462" s="605"/>
      <c r="AH462" s="605"/>
      <c r="AI462" s="605"/>
      <c r="AJ462" s="605"/>
      <c r="AK462" s="605"/>
      <c r="AL462" s="605"/>
      <c r="AM462" s="605"/>
      <c r="AN462" s="407">
        <f t="shared" si="89"/>
        <v>14.31220555425903</v>
      </c>
      <c r="AO462" s="605"/>
      <c r="AP462" s="605"/>
      <c r="AQ462" s="605"/>
      <c r="AR462" s="605"/>
      <c r="AS462" s="605"/>
      <c r="AT462" s="605"/>
      <c r="AU462" s="605"/>
      <c r="AV462" s="605"/>
      <c r="AW462" s="605"/>
      <c r="AX462" s="606"/>
      <c r="AY462" s="606"/>
      <c r="AZ462" s="606"/>
    </row>
    <row r="463" spans="1:52" s="108" customFormat="1" ht="33.75" outlineLevel="1">
      <c r="A463" s="642" t="str">
        <f t="shared" si="85"/>
        <v>1</v>
      </c>
      <c r="L463" s="409" t="s">
        <v>564</v>
      </c>
      <c r="M463" s="417" t="s">
        <v>565</v>
      </c>
      <c r="N463" s="411" t="s">
        <v>369</v>
      </c>
      <c r="O463" s="412"/>
      <c r="P463" s="412"/>
      <c r="Q463" s="412"/>
      <c r="R463" s="413">
        <f t="shared" si="86"/>
        <v>0</v>
      </c>
      <c r="S463" s="412"/>
      <c r="T463" s="412"/>
      <c r="U463" s="439"/>
      <c r="V463" s="439"/>
      <c r="W463" s="439"/>
      <c r="X463" s="439"/>
      <c r="Y463" s="439"/>
      <c r="Z463" s="439"/>
      <c r="AA463" s="439"/>
      <c r="AB463" s="439"/>
      <c r="AC463" s="439"/>
      <c r="AD463" s="412"/>
      <c r="AE463" s="439"/>
      <c r="AF463" s="439"/>
      <c r="AG463" s="439"/>
      <c r="AH463" s="439"/>
      <c r="AI463" s="439"/>
      <c r="AJ463" s="439"/>
      <c r="AK463" s="439"/>
      <c r="AL463" s="439"/>
      <c r="AM463" s="439"/>
      <c r="AN463" s="413">
        <f t="shared" si="89"/>
        <v>0</v>
      </c>
      <c r="AO463" s="439"/>
      <c r="AP463" s="439"/>
      <c r="AQ463" s="439"/>
      <c r="AR463" s="439"/>
      <c r="AS463" s="439"/>
      <c r="AT463" s="439"/>
      <c r="AU463" s="439"/>
      <c r="AV463" s="439"/>
      <c r="AW463" s="439"/>
      <c r="AX463" s="195"/>
      <c r="AY463" s="195"/>
      <c r="AZ463" s="195"/>
    </row>
    <row r="464" spans="1:52" s="108" customFormat="1" ht="33.75" outlineLevel="1">
      <c r="A464" s="642" t="str">
        <f t="shared" si="85"/>
        <v>1</v>
      </c>
      <c r="L464" s="409" t="s">
        <v>566</v>
      </c>
      <c r="M464" s="422" t="s">
        <v>567</v>
      </c>
      <c r="N464" s="411" t="s">
        <v>369</v>
      </c>
      <c r="O464" s="412"/>
      <c r="P464" s="412"/>
      <c r="Q464" s="412"/>
      <c r="R464" s="413">
        <f t="shared" si="86"/>
        <v>0</v>
      </c>
      <c r="S464" s="412"/>
      <c r="T464" s="412"/>
      <c r="U464" s="439"/>
      <c r="V464" s="439"/>
      <c r="W464" s="439"/>
      <c r="X464" s="439"/>
      <c r="Y464" s="439"/>
      <c r="Z464" s="439"/>
      <c r="AA464" s="439"/>
      <c r="AB464" s="439"/>
      <c r="AC464" s="439"/>
      <c r="AD464" s="412"/>
      <c r="AE464" s="439"/>
      <c r="AF464" s="439"/>
      <c r="AG464" s="439"/>
      <c r="AH464" s="439"/>
      <c r="AI464" s="439"/>
      <c r="AJ464" s="439"/>
      <c r="AK464" s="439"/>
      <c r="AL464" s="439"/>
      <c r="AM464" s="439"/>
      <c r="AN464" s="413">
        <f t="shared" si="89"/>
        <v>0</v>
      </c>
      <c r="AO464" s="439"/>
      <c r="AP464" s="439"/>
      <c r="AQ464" s="439"/>
      <c r="AR464" s="439"/>
      <c r="AS464" s="439"/>
      <c r="AT464" s="439"/>
      <c r="AU464" s="439"/>
      <c r="AV464" s="439"/>
      <c r="AW464" s="439"/>
      <c r="AX464" s="195"/>
      <c r="AY464" s="195"/>
      <c r="AZ464" s="195"/>
    </row>
    <row r="465" spans="1:52" s="108" customFormat="1" ht="22.5" outlineLevel="1">
      <c r="A465" s="642" t="str">
        <f t="shared" si="85"/>
        <v>1</v>
      </c>
      <c r="L465" s="409" t="s">
        <v>568</v>
      </c>
      <c r="M465" s="422" t="s">
        <v>569</v>
      </c>
      <c r="N465" s="411" t="s">
        <v>369</v>
      </c>
      <c r="O465" s="421">
        <f>O466+O467</f>
        <v>2858.3</v>
      </c>
      <c r="P465" s="421">
        <f>P466+P467</f>
        <v>2405.5</v>
      </c>
      <c r="Q465" s="421">
        <f>Q466+Q467</f>
        <v>2405.5</v>
      </c>
      <c r="R465" s="413">
        <f t="shared" si="86"/>
        <v>0</v>
      </c>
      <c r="S465" s="421">
        <f>S466+S467</f>
        <v>2999.5</v>
      </c>
      <c r="T465" s="421">
        <f>T466+T467</f>
        <v>3868.3836576000003</v>
      </c>
      <c r="U465" s="439"/>
      <c r="V465" s="439"/>
      <c r="W465" s="439"/>
      <c r="X465" s="439"/>
      <c r="Y465" s="439"/>
      <c r="Z465" s="439"/>
      <c r="AA465" s="439"/>
      <c r="AB465" s="439"/>
      <c r="AC465" s="439"/>
      <c r="AD465" s="421">
        <f>AD466+AD467</f>
        <v>3428.7946055999996</v>
      </c>
      <c r="AE465" s="439"/>
      <c r="AF465" s="439"/>
      <c r="AG465" s="439"/>
      <c r="AH465" s="439"/>
      <c r="AI465" s="439"/>
      <c r="AJ465" s="439"/>
      <c r="AK465" s="439"/>
      <c r="AL465" s="439"/>
      <c r="AM465" s="439"/>
      <c r="AN465" s="413">
        <f t="shared" si="89"/>
        <v>14.31220555425903</v>
      </c>
      <c r="AO465" s="439"/>
      <c r="AP465" s="439"/>
      <c r="AQ465" s="439"/>
      <c r="AR465" s="439"/>
      <c r="AS465" s="439"/>
      <c r="AT465" s="439"/>
      <c r="AU465" s="439"/>
      <c r="AV465" s="439"/>
      <c r="AW465" s="439"/>
      <c r="AX465" s="195"/>
      <c r="AY465" s="195"/>
      <c r="AZ465" s="195"/>
    </row>
    <row r="466" spans="1:52" s="108" customFormat="1" ht="15" outlineLevel="1">
      <c r="A466" s="642" t="str">
        <f t="shared" si="85"/>
        <v>1</v>
      </c>
      <c r="B466" s="577" t="s">
        <v>1325</v>
      </c>
      <c r="L466" s="409" t="s">
        <v>1179</v>
      </c>
      <c r="M466" s="419" t="s">
        <v>570</v>
      </c>
      <c r="N466" s="411" t="s">
        <v>369</v>
      </c>
      <c r="O466" s="576">
        <f>SUMIFS(ФОТ!O$15:O$60,ФОТ!$A$15:$A$60,$A466,ФОТ!$B$15:$B$60,$B466)</f>
        <v>2218.5</v>
      </c>
      <c r="P466" s="576">
        <f>SUMIFS(ФОТ!P$15:P$60,ФОТ!$A$15:$A$60,$A466,ФОТ!$B$15:$B$60,$B466)</f>
        <v>1856.8</v>
      </c>
      <c r="Q466" s="576">
        <f>SUMIFS(ФОТ!Q$15:Q$60,ФОТ!$A$15:$A$60,$A466,ФОТ!$B$15:$B$60,$B466)</f>
        <v>1856.8</v>
      </c>
      <c r="R466" s="413">
        <f t="shared" si="86"/>
        <v>0</v>
      </c>
      <c r="S466" s="576">
        <f>SUMIFS(ФОТ!R$15:R$60,ФОТ!$A$15:$A$60,$A466,ФОТ!$B$15:$B$60,$B466)</f>
        <v>2328.1</v>
      </c>
      <c r="T466" s="576">
        <f>SUMIFS(ФОТ!S$15:S$60,ФОТ!$A$15:$A$60,$A466,ФОТ!$B$15:$B$60,$B466)</f>
        <v>2971.1088000000004</v>
      </c>
      <c r="U466" s="439"/>
      <c r="V466" s="439"/>
      <c r="W466" s="439"/>
      <c r="X466" s="439"/>
      <c r="Y466" s="439"/>
      <c r="Z466" s="439"/>
      <c r="AA466" s="439"/>
      <c r="AB466" s="439"/>
      <c r="AC466" s="439"/>
      <c r="AD466" s="576">
        <f>SUMIFS(ФОТ!T$15:T$60,ФОТ!$A$15:$A$60,$A466,ФОТ!$B$15:$B$60,$B466)</f>
        <v>2633.4827999999998</v>
      </c>
      <c r="AE466" s="439"/>
      <c r="AF466" s="439"/>
      <c r="AG466" s="439"/>
      <c r="AH466" s="439"/>
      <c r="AI466" s="439"/>
      <c r="AJ466" s="439"/>
      <c r="AK466" s="439"/>
      <c r="AL466" s="439"/>
      <c r="AM466" s="439"/>
      <c r="AN466" s="413">
        <f t="shared" si="89"/>
        <v>13.117254413470206</v>
      </c>
      <c r="AO466" s="439"/>
      <c r="AP466" s="439"/>
      <c r="AQ466" s="439"/>
      <c r="AR466" s="439"/>
      <c r="AS466" s="439"/>
      <c r="AT466" s="439"/>
      <c r="AU466" s="439"/>
      <c r="AV466" s="439"/>
      <c r="AW466" s="439"/>
      <c r="AX466" s="195"/>
      <c r="AY466" s="195"/>
      <c r="AZ466" s="195"/>
    </row>
    <row r="467" spans="1:52" s="108" customFormat="1" ht="15" outlineLevel="1">
      <c r="A467" s="642" t="str">
        <f t="shared" si="85"/>
        <v>1</v>
      </c>
      <c r="B467" s="577" t="s">
        <v>1327</v>
      </c>
      <c r="L467" s="409" t="s">
        <v>1180</v>
      </c>
      <c r="M467" s="419" t="s">
        <v>571</v>
      </c>
      <c r="N467" s="411" t="s">
        <v>369</v>
      </c>
      <c r="O467" s="576">
        <f>SUMIFS(ФОТ!O$15:O$60,ФОТ!$A$15:$A$60,$A467,ФОТ!$B$15:$B$60,$B467)</f>
        <v>639.79999999999995</v>
      </c>
      <c r="P467" s="576">
        <f>SUMIFS(ФОТ!P$15:P$60,ФОТ!$A$15:$A$60,$A467,ФОТ!$B$15:$B$60,$B467)</f>
        <v>548.70000000000005</v>
      </c>
      <c r="Q467" s="576">
        <f>SUMIFS(ФОТ!Q$15:Q$60,ФОТ!$A$15:$A$60,$A467,ФОТ!$B$15:$B$60,$B467)</f>
        <v>548.70000000000005</v>
      </c>
      <c r="R467" s="413">
        <f t="shared" si="86"/>
        <v>0</v>
      </c>
      <c r="S467" s="576">
        <f>SUMIFS(ФОТ!R$15:R$60,ФОТ!$A$15:$A$60,$A467,ФОТ!$B$15:$B$60,$B467)</f>
        <v>671.4</v>
      </c>
      <c r="T467" s="576">
        <f>SUMIFS(ФОТ!S$15:S$60,ФОТ!$A$15:$A$60,$A467,ФОТ!$B$15:$B$60,$B467)</f>
        <v>897.27485760000013</v>
      </c>
      <c r="U467" s="439"/>
      <c r="V467" s="439"/>
      <c r="W467" s="439"/>
      <c r="X467" s="439"/>
      <c r="Y467" s="439"/>
      <c r="Z467" s="439"/>
      <c r="AA467" s="439"/>
      <c r="AB467" s="439"/>
      <c r="AC467" s="439"/>
      <c r="AD467" s="576">
        <f>SUMIFS(ФОТ!T$15:T$60,ФОТ!$A$15:$A$60,$A467,ФОТ!$B$15:$B$60,$B467)</f>
        <v>795.31180559999996</v>
      </c>
      <c r="AE467" s="439"/>
      <c r="AF467" s="439"/>
      <c r="AG467" s="439"/>
      <c r="AH467" s="439"/>
      <c r="AI467" s="439"/>
      <c r="AJ467" s="439"/>
      <c r="AK467" s="439"/>
      <c r="AL467" s="439"/>
      <c r="AM467" s="439"/>
      <c r="AN467" s="413">
        <f t="shared" si="89"/>
        <v>18.455735120643428</v>
      </c>
      <c r="AO467" s="439"/>
      <c r="AP467" s="439"/>
      <c r="AQ467" s="439"/>
      <c r="AR467" s="439"/>
      <c r="AS467" s="439"/>
      <c r="AT467" s="439"/>
      <c r="AU467" s="439"/>
      <c r="AV467" s="439"/>
      <c r="AW467" s="439"/>
      <c r="AX467" s="195"/>
      <c r="AY467" s="195"/>
      <c r="AZ467" s="195"/>
    </row>
    <row r="468" spans="1:52" s="113" customFormat="1" outlineLevel="1">
      <c r="A468" s="643" t="str">
        <f t="shared" si="85"/>
        <v>1</v>
      </c>
      <c r="L468" s="429" t="s">
        <v>380</v>
      </c>
      <c r="M468" s="607" t="s">
        <v>572</v>
      </c>
      <c r="N468" s="430" t="s">
        <v>369</v>
      </c>
      <c r="O468" s="433">
        <f>O469+O477+O480+O481+O482+O483+O484</f>
        <v>6962.9000000000005</v>
      </c>
      <c r="P468" s="433">
        <f>P469+P477+P480+P481+P482+P483+P484</f>
        <v>8529.1999999999989</v>
      </c>
      <c r="Q468" s="433">
        <f>Q469+Q477+Q480+Q481+Q482+Q483+Q484</f>
        <v>8529.1999999999989</v>
      </c>
      <c r="R468" s="407">
        <f t="shared" si="86"/>
        <v>0</v>
      </c>
      <c r="S468" s="433">
        <f>S469+S477+S480+S481+S482+S483+S484</f>
        <v>7306.8000000000011</v>
      </c>
      <c r="T468" s="433">
        <f>T469+T477+T480+T481+T482+T483+T484</f>
        <v>11643.824323199999</v>
      </c>
      <c r="U468" s="605"/>
      <c r="V468" s="605"/>
      <c r="W468" s="605"/>
      <c r="X468" s="605"/>
      <c r="Y468" s="605"/>
      <c r="Z468" s="605"/>
      <c r="AA468" s="605"/>
      <c r="AB468" s="605"/>
      <c r="AC468" s="605"/>
      <c r="AD468" s="433">
        <f>AD469+AD477+AD480+AD481+AD482+AD483+AD484</f>
        <v>11408.5246016</v>
      </c>
      <c r="AE468" s="605"/>
      <c r="AF468" s="605"/>
      <c r="AG468" s="605"/>
      <c r="AH468" s="605"/>
      <c r="AI468" s="605"/>
      <c r="AJ468" s="605"/>
      <c r="AK468" s="605"/>
      <c r="AL468" s="605"/>
      <c r="AM468" s="605"/>
      <c r="AN468" s="407">
        <f t="shared" si="89"/>
        <v>56.135717435813191</v>
      </c>
      <c r="AO468" s="605"/>
      <c r="AP468" s="605"/>
      <c r="AQ468" s="605"/>
      <c r="AR468" s="605"/>
      <c r="AS468" s="605"/>
      <c r="AT468" s="605"/>
      <c r="AU468" s="605"/>
      <c r="AV468" s="605"/>
      <c r="AW468" s="605"/>
      <c r="AX468" s="606"/>
      <c r="AY468" s="606"/>
      <c r="AZ468" s="606"/>
    </row>
    <row r="469" spans="1:52" s="108" customFormat="1" ht="22.5" outlineLevel="1">
      <c r="A469" s="642" t="str">
        <f t="shared" si="85"/>
        <v>1</v>
      </c>
      <c r="B469" s="108" t="s">
        <v>1339</v>
      </c>
      <c r="L469" s="409" t="s">
        <v>573</v>
      </c>
      <c r="M469" s="417" t="s">
        <v>574</v>
      </c>
      <c r="N469" s="411" t="s">
        <v>369</v>
      </c>
      <c r="O469" s="576">
        <f>SUMIFS(Административные!O$15:O$54,Административные!$A$15:$A$54,$A469,Административные!$B$15:$B$54,$B469)</f>
        <v>232.3</v>
      </c>
      <c r="P469" s="576">
        <f>SUMIFS(Административные!P$15:P$54,Административные!$A$15:$A$54,$A469,Административные!$B$15:$B$54,$B469)</f>
        <v>464</v>
      </c>
      <c r="Q469" s="576">
        <f>SUMIFS(Административные!Q$15:Q$54,Административные!$A$15:$A$54,$A469,Административные!$B$15:$B$54,$B469)</f>
        <v>464</v>
      </c>
      <c r="R469" s="413">
        <f t="shared" si="86"/>
        <v>0</v>
      </c>
      <c r="S469" s="576">
        <f>SUMIFS(Административные!R$15:R$54,Административные!$A$15:$A$54,$A469,Административные!$B$15:$B$54,$B469)</f>
        <v>243.79999999999998</v>
      </c>
      <c r="T469" s="576">
        <f>SUMIFS(Административные!S$15:S$54,Административные!$A$15:$A$54,$A469,Административные!$B$15:$B$54,$B469)</f>
        <v>306.39999999999998</v>
      </c>
      <c r="U469" s="439"/>
      <c r="V469" s="439"/>
      <c r="W469" s="439"/>
      <c r="X469" s="439"/>
      <c r="Y469" s="439"/>
      <c r="Z469" s="439"/>
      <c r="AA469" s="439"/>
      <c r="AB469" s="439"/>
      <c r="AC469" s="439"/>
      <c r="AD469" s="576">
        <f>SUMIFS(Административные!T$15:T$54,Административные!$A$15:$A$54,$A469,Административные!$B$15:$B$54,$B469)</f>
        <v>277.63593600000002</v>
      </c>
      <c r="AE469" s="439"/>
      <c r="AF469" s="439"/>
      <c r="AG469" s="439"/>
      <c r="AH469" s="439"/>
      <c r="AI469" s="439"/>
      <c r="AJ469" s="439"/>
      <c r="AK469" s="439"/>
      <c r="AL469" s="439"/>
      <c r="AM469" s="439"/>
      <c r="AN469" s="413">
        <f t="shared" si="89"/>
        <v>13.878562756357685</v>
      </c>
      <c r="AO469" s="439"/>
      <c r="AP469" s="439"/>
      <c r="AQ469" s="439"/>
      <c r="AR469" s="439"/>
      <c r="AS469" s="439"/>
      <c r="AT469" s="439"/>
      <c r="AU469" s="439"/>
      <c r="AV469" s="439"/>
      <c r="AW469" s="439"/>
      <c r="AX469" s="195"/>
      <c r="AY469" s="195"/>
      <c r="AZ469" s="195"/>
    </row>
    <row r="470" spans="1:52" s="108" customFormat="1" outlineLevel="1">
      <c r="A470" s="642" t="str">
        <f t="shared" si="85"/>
        <v>1</v>
      </c>
      <c r="B470" s="108" t="s">
        <v>1389</v>
      </c>
      <c r="L470" s="409" t="s">
        <v>575</v>
      </c>
      <c r="M470" s="419" t="s">
        <v>576</v>
      </c>
      <c r="N470" s="411" t="s">
        <v>369</v>
      </c>
      <c r="O470" s="576">
        <f>SUMIFS(Административные!O$15:O$54,Административные!$A$15:$A$54,$A470,Административные!$B$15:$B$54,$B470)</f>
        <v>97.1</v>
      </c>
      <c r="P470" s="576">
        <f>SUMIFS(Административные!P$15:P$54,Административные!$A$15:$A$54,$A470,Административные!$B$15:$B$54,$B470)</f>
        <v>66.099999999999994</v>
      </c>
      <c r="Q470" s="576">
        <f>SUMIFS(Административные!Q$15:Q$54,Административные!$A$15:$A$54,$A470,Административные!$B$15:$B$54,$B470)</f>
        <v>66.099999999999994</v>
      </c>
      <c r="R470" s="413">
        <f t="shared" si="86"/>
        <v>0</v>
      </c>
      <c r="S470" s="576">
        <f>SUMIFS(Административные!R$15:R$54,Административные!$A$15:$A$54,$A470,Административные!$B$15:$B$54,$B470)</f>
        <v>101.9</v>
      </c>
      <c r="T470" s="576">
        <f>SUMIFS(Административные!S$15:S$54,Административные!$A$15:$A$54,$A470,Административные!$B$15:$B$54,$B470)</f>
        <v>70.3</v>
      </c>
      <c r="U470" s="439"/>
      <c r="V470" s="439"/>
      <c r="W470" s="439"/>
      <c r="X470" s="439"/>
      <c r="Y470" s="439"/>
      <c r="Z470" s="439"/>
      <c r="AA470" s="439"/>
      <c r="AB470" s="439"/>
      <c r="AC470" s="439"/>
      <c r="AD470" s="576">
        <f>SUMIFS(Административные!T$15:T$54,Административные!$A$15:$A$54,$A470,Административные!$B$15:$B$54,$B470)</f>
        <v>70.3</v>
      </c>
      <c r="AE470" s="439"/>
      <c r="AF470" s="439"/>
      <c r="AG470" s="439"/>
      <c r="AH470" s="439"/>
      <c r="AI470" s="439"/>
      <c r="AJ470" s="439"/>
      <c r="AK470" s="439"/>
      <c r="AL470" s="439"/>
      <c r="AM470" s="439"/>
      <c r="AN470" s="413">
        <f t="shared" si="89"/>
        <v>-31.010794896957812</v>
      </c>
      <c r="AO470" s="439"/>
      <c r="AP470" s="439"/>
      <c r="AQ470" s="439"/>
      <c r="AR470" s="439"/>
      <c r="AS470" s="439"/>
      <c r="AT470" s="439"/>
      <c r="AU470" s="439"/>
      <c r="AV470" s="439"/>
      <c r="AW470" s="439"/>
      <c r="AX470" s="195"/>
      <c r="AY470" s="195"/>
      <c r="AZ470" s="195"/>
    </row>
    <row r="471" spans="1:52" s="108" customFormat="1" outlineLevel="1">
      <c r="A471" s="642" t="str">
        <f t="shared" si="85"/>
        <v>1</v>
      </c>
      <c r="B471" s="108" t="s">
        <v>1388</v>
      </c>
      <c r="L471" s="409" t="s">
        <v>577</v>
      </c>
      <c r="M471" s="419" t="s">
        <v>578</v>
      </c>
      <c r="N471" s="411" t="s">
        <v>369</v>
      </c>
      <c r="O471" s="576">
        <f>SUMIFS(Административные!O$15:O$54,Административные!$A$15:$A$54,$A471,Административные!$B$15:$B$54,$B471)</f>
        <v>0</v>
      </c>
      <c r="P471" s="576">
        <f>SUMIFS(Административные!P$15:P$54,Административные!$A$15:$A$54,$A471,Административные!$B$15:$B$54,$B471)</f>
        <v>209.1</v>
      </c>
      <c r="Q471" s="576">
        <f>SUMIFS(Административные!Q$15:Q$54,Административные!$A$15:$A$54,$A471,Административные!$B$15:$B$54,$B471)</f>
        <v>209.1</v>
      </c>
      <c r="R471" s="413">
        <f t="shared" si="86"/>
        <v>0</v>
      </c>
      <c r="S471" s="576">
        <f>SUMIFS(Административные!R$15:R$54,Административные!$A$15:$A$54,$A471,Административные!$B$15:$B$54,$B471)</f>
        <v>0</v>
      </c>
      <c r="T471" s="576">
        <f>SUMIFS(Административные!S$15:S$54,Административные!$A$15:$A$54,$A471,Административные!$B$15:$B$54,$B471)</f>
        <v>0</v>
      </c>
      <c r="U471" s="439"/>
      <c r="V471" s="439"/>
      <c r="W471" s="439"/>
      <c r="X471" s="439"/>
      <c r="Y471" s="439"/>
      <c r="Z471" s="439"/>
      <c r="AA471" s="439"/>
      <c r="AB471" s="439"/>
      <c r="AC471" s="439"/>
      <c r="AD471" s="576">
        <f>SUMIFS(Административные!T$15:T$54,Административные!$A$15:$A$54,$A471,Административные!$B$15:$B$54,$B471)</f>
        <v>0</v>
      </c>
      <c r="AE471" s="439"/>
      <c r="AF471" s="439"/>
      <c r="AG471" s="439"/>
      <c r="AH471" s="439"/>
      <c r="AI471" s="439"/>
      <c r="AJ471" s="439"/>
      <c r="AK471" s="439"/>
      <c r="AL471" s="439"/>
      <c r="AM471" s="439"/>
      <c r="AN471" s="413">
        <f t="shared" si="89"/>
        <v>0</v>
      </c>
      <c r="AO471" s="439"/>
      <c r="AP471" s="439"/>
      <c r="AQ471" s="439"/>
      <c r="AR471" s="439"/>
      <c r="AS471" s="439"/>
      <c r="AT471" s="439"/>
      <c r="AU471" s="439"/>
      <c r="AV471" s="439"/>
      <c r="AW471" s="439"/>
      <c r="AX471" s="195"/>
      <c r="AY471" s="195"/>
      <c r="AZ471" s="195"/>
    </row>
    <row r="472" spans="1:52" s="108" customFormat="1" outlineLevel="1">
      <c r="A472" s="642" t="str">
        <f t="shared" si="85"/>
        <v>1</v>
      </c>
      <c r="B472" s="108" t="s">
        <v>1390</v>
      </c>
      <c r="L472" s="409" t="s">
        <v>579</v>
      </c>
      <c r="M472" s="419" t="s">
        <v>580</v>
      </c>
      <c r="N472" s="411" t="s">
        <v>369</v>
      </c>
      <c r="O472" s="576">
        <f>SUMIFS(Административные!O$15:O$54,Административные!$A$15:$A$54,$A472,Административные!$B$15:$B$54,$B472)</f>
        <v>25.4</v>
      </c>
      <c r="P472" s="576">
        <f>SUMIFS(Административные!P$15:P$54,Административные!$A$15:$A$54,$A472,Административные!$B$15:$B$54,$B472)</f>
        <v>9.8000000000000007</v>
      </c>
      <c r="Q472" s="576">
        <f>SUMIFS(Административные!Q$15:Q$54,Административные!$A$15:$A$54,$A472,Административные!$B$15:$B$54,$B472)</f>
        <v>9.8000000000000007</v>
      </c>
      <c r="R472" s="413">
        <f t="shared" si="86"/>
        <v>0</v>
      </c>
      <c r="S472" s="576">
        <f>SUMIFS(Административные!R$15:R$54,Административные!$A$15:$A$54,$A472,Административные!$B$15:$B$54,$B472)</f>
        <v>26.7</v>
      </c>
      <c r="T472" s="576">
        <f>SUMIFS(Административные!S$15:S$54,Административные!$A$15:$A$54,$A472,Административные!$B$15:$B$54,$B472)</f>
        <v>39.9</v>
      </c>
      <c r="U472" s="439"/>
      <c r="V472" s="439"/>
      <c r="W472" s="439"/>
      <c r="X472" s="439"/>
      <c r="Y472" s="439"/>
      <c r="Z472" s="439"/>
      <c r="AA472" s="439"/>
      <c r="AB472" s="439"/>
      <c r="AC472" s="439"/>
      <c r="AD472" s="576">
        <f>SUMIFS(Административные!T$15:T$54,Административные!$A$15:$A$54,$A472,Административные!$B$15:$B$54,$B472)</f>
        <v>11.135936000000003</v>
      </c>
      <c r="AE472" s="439"/>
      <c r="AF472" s="439"/>
      <c r="AG472" s="439"/>
      <c r="AH472" s="439"/>
      <c r="AI472" s="439"/>
      <c r="AJ472" s="439"/>
      <c r="AK472" s="439"/>
      <c r="AL472" s="439"/>
      <c r="AM472" s="439"/>
      <c r="AN472" s="413">
        <f t="shared" si="89"/>
        <v>-58.292374531835186</v>
      </c>
      <c r="AO472" s="439"/>
      <c r="AP472" s="439"/>
      <c r="AQ472" s="439"/>
      <c r="AR472" s="439"/>
      <c r="AS472" s="439"/>
      <c r="AT472" s="439"/>
      <c r="AU472" s="439"/>
      <c r="AV472" s="439"/>
      <c r="AW472" s="439"/>
      <c r="AX472" s="195"/>
      <c r="AY472" s="195"/>
      <c r="AZ472" s="195"/>
    </row>
    <row r="473" spans="1:52" s="108" customFormat="1" outlineLevel="1">
      <c r="A473" s="642" t="str">
        <f t="shared" si="85"/>
        <v>1</v>
      </c>
      <c r="B473" s="108" t="s">
        <v>1391</v>
      </c>
      <c r="L473" s="409" t="s">
        <v>581</v>
      </c>
      <c r="M473" s="419" t="s">
        <v>582</v>
      </c>
      <c r="N473" s="411" t="s">
        <v>369</v>
      </c>
      <c r="O473" s="576">
        <f>SUMIFS(Административные!O$15:O$54,Административные!$A$15:$A$54,$A473,Административные!$B$15:$B$54,$B473)</f>
        <v>56.8</v>
      </c>
      <c r="P473" s="576">
        <f>SUMIFS(Административные!P$15:P$54,Административные!$A$15:$A$54,$A473,Административные!$B$15:$B$54,$B473)</f>
        <v>13.8</v>
      </c>
      <c r="Q473" s="576">
        <f>SUMIFS(Административные!Q$15:Q$54,Административные!$A$15:$A$54,$A473,Административные!$B$15:$B$54,$B473)</f>
        <v>13.8</v>
      </c>
      <c r="R473" s="413">
        <f t="shared" si="86"/>
        <v>0</v>
      </c>
      <c r="S473" s="576">
        <f>SUMIFS(Административные!R$15:R$54,Административные!$A$15:$A$54,$A473,Административные!$B$15:$B$54,$B473)</f>
        <v>59.6</v>
      </c>
      <c r="T473" s="576">
        <f>SUMIFS(Административные!S$15:S$54,Административные!$A$15:$A$54,$A473,Административные!$B$15:$B$54,$B473)</f>
        <v>12.6</v>
      </c>
      <c r="U473" s="439"/>
      <c r="V473" s="439"/>
      <c r="W473" s="439"/>
      <c r="X473" s="439"/>
      <c r="Y473" s="439"/>
      <c r="Z473" s="439"/>
      <c r="AA473" s="439"/>
      <c r="AB473" s="439"/>
      <c r="AC473" s="439"/>
      <c r="AD473" s="576">
        <f>SUMIFS(Административные!T$15:T$54,Административные!$A$15:$A$54,$A473,Административные!$B$15:$B$54,$B473)</f>
        <v>12.6</v>
      </c>
      <c r="AE473" s="439"/>
      <c r="AF473" s="439"/>
      <c r="AG473" s="439"/>
      <c r="AH473" s="439"/>
      <c r="AI473" s="439"/>
      <c r="AJ473" s="439"/>
      <c r="AK473" s="439"/>
      <c r="AL473" s="439"/>
      <c r="AM473" s="439"/>
      <c r="AN473" s="413">
        <f t="shared" si="89"/>
        <v>-78.859060402684563</v>
      </c>
      <c r="AO473" s="439"/>
      <c r="AP473" s="439"/>
      <c r="AQ473" s="439"/>
      <c r="AR473" s="439"/>
      <c r="AS473" s="439"/>
      <c r="AT473" s="439"/>
      <c r="AU473" s="439"/>
      <c r="AV473" s="439"/>
      <c r="AW473" s="439"/>
      <c r="AX473" s="195"/>
      <c r="AY473" s="195"/>
      <c r="AZ473" s="195"/>
    </row>
    <row r="474" spans="1:52" s="108" customFormat="1" outlineLevel="1">
      <c r="A474" s="642" t="str">
        <f t="shared" si="85"/>
        <v>1</v>
      </c>
      <c r="B474" s="108" t="s">
        <v>1392</v>
      </c>
      <c r="L474" s="409" t="s">
        <v>583</v>
      </c>
      <c r="M474" s="419" t="s">
        <v>584</v>
      </c>
      <c r="N474" s="411" t="s">
        <v>369</v>
      </c>
      <c r="O474" s="576">
        <f>SUMIFS(Административные!O$15:O$54,Административные!$A$15:$A$54,$A474,Административные!$B$15:$B$54,$B474)</f>
        <v>0</v>
      </c>
      <c r="P474" s="576">
        <f>SUMIFS(Административные!P$15:P$54,Административные!$A$15:$A$54,$A474,Административные!$B$15:$B$54,$B474)</f>
        <v>43.2</v>
      </c>
      <c r="Q474" s="576">
        <f>SUMIFS(Административные!Q$15:Q$54,Административные!$A$15:$A$54,$A474,Административные!$B$15:$B$54,$B474)</f>
        <v>43.2</v>
      </c>
      <c r="R474" s="413">
        <f t="shared" si="86"/>
        <v>0</v>
      </c>
      <c r="S474" s="576">
        <f>SUMIFS(Административные!R$15:R$54,Административные!$A$15:$A$54,$A474,Административные!$B$15:$B$54,$B474)</f>
        <v>0</v>
      </c>
      <c r="T474" s="576">
        <f>SUMIFS(Административные!S$15:S$54,Административные!$A$15:$A$54,$A474,Административные!$B$15:$B$54,$B474)</f>
        <v>48.4</v>
      </c>
      <c r="U474" s="439"/>
      <c r="V474" s="439"/>
      <c r="W474" s="439"/>
      <c r="X474" s="439"/>
      <c r="Y474" s="439"/>
      <c r="Z474" s="439"/>
      <c r="AA474" s="439"/>
      <c r="AB474" s="439"/>
      <c r="AC474" s="439"/>
      <c r="AD474" s="576">
        <f>SUMIFS(Административные!T$15:T$54,Административные!$A$15:$A$54,$A474,Административные!$B$15:$B$54,$B474)</f>
        <v>48.4</v>
      </c>
      <c r="AE474" s="439"/>
      <c r="AF474" s="439"/>
      <c r="AG474" s="439"/>
      <c r="AH474" s="439"/>
      <c r="AI474" s="439"/>
      <c r="AJ474" s="439"/>
      <c r="AK474" s="439"/>
      <c r="AL474" s="439"/>
      <c r="AM474" s="439"/>
      <c r="AN474" s="413">
        <f t="shared" si="89"/>
        <v>0</v>
      </c>
      <c r="AO474" s="439"/>
      <c r="AP474" s="439"/>
      <c r="AQ474" s="439"/>
      <c r="AR474" s="439"/>
      <c r="AS474" s="439"/>
      <c r="AT474" s="439"/>
      <c r="AU474" s="439"/>
      <c r="AV474" s="439"/>
      <c r="AW474" s="439"/>
      <c r="AX474" s="195"/>
      <c r="AY474" s="195"/>
      <c r="AZ474" s="195"/>
    </row>
    <row r="475" spans="1:52" s="108" customFormat="1" outlineLevel="1">
      <c r="A475" s="642" t="str">
        <f t="shared" si="85"/>
        <v>1</v>
      </c>
      <c r="B475" s="108" t="s">
        <v>1393</v>
      </c>
      <c r="L475" s="409" t="s">
        <v>585</v>
      </c>
      <c r="M475" s="419" t="s">
        <v>586</v>
      </c>
      <c r="N475" s="411" t="s">
        <v>369</v>
      </c>
      <c r="O475" s="576">
        <f>SUMIFS(Административные!O$15:O$54,Административные!$A$15:$A$54,$A475,Административные!$B$15:$B$54,$B475)</f>
        <v>53</v>
      </c>
      <c r="P475" s="576">
        <f>SUMIFS(Административные!P$15:P$54,Административные!$A$15:$A$54,$A475,Административные!$B$15:$B$54,$B475)</f>
        <v>122</v>
      </c>
      <c r="Q475" s="576">
        <f>SUMIFS(Административные!Q$15:Q$54,Административные!$A$15:$A$54,$A475,Административные!$B$15:$B$54,$B475)</f>
        <v>122</v>
      </c>
      <c r="R475" s="413">
        <f t="shared" si="86"/>
        <v>0</v>
      </c>
      <c r="S475" s="576">
        <f>SUMIFS(Административные!R$15:R$54,Административные!$A$15:$A$54,$A475,Административные!$B$15:$B$54,$B475)</f>
        <v>55.6</v>
      </c>
      <c r="T475" s="576">
        <f>SUMIFS(Административные!S$15:S$54,Административные!$A$15:$A$54,$A475,Административные!$B$15:$B$54,$B475)</f>
        <v>135.19999999999999</v>
      </c>
      <c r="U475" s="439"/>
      <c r="V475" s="439"/>
      <c r="W475" s="439"/>
      <c r="X475" s="439"/>
      <c r="Y475" s="439"/>
      <c r="Z475" s="439"/>
      <c r="AA475" s="439"/>
      <c r="AB475" s="439"/>
      <c r="AC475" s="439"/>
      <c r="AD475" s="576">
        <f>SUMIFS(Административные!T$15:T$54,Административные!$A$15:$A$54,$A475,Административные!$B$15:$B$54,$B475)</f>
        <v>135.19999999999999</v>
      </c>
      <c r="AE475" s="439"/>
      <c r="AF475" s="439"/>
      <c r="AG475" s="439"/>
      <c r="AH475" s="439"/>
      <c r="AI475" s="439"/>
      <c r="AJ475" s="439"/>
      <c r="AK475" s="439"/>
      <c r="AL475" s="439"/>
      <c r="AM475" s="439"/>
      <c r="AN475" s="413">
        <f t="shared" si="89"/>
        <v>143.16546762589925</v>
      </c>
      <c r="AO475" s="439"/>
      <c r="AP475" s="439"/>
      <c r="AQ475" s="439"/>
      <c r="AR475" s="439"/>
      <c r="AS475" s="439"/>
      <c r="AT475" s="439"/>
      <c r="AU475" s="439"/>
      <c r="AV475" s="439"/>
      <c r="AW475" s="439"/>
      <c r="AX475" s="195"/>
      <c r="AY475" s="195"/>
      <c r="AZ475" s="195"/>
    </row>
    <row r="476" spans="1:52" s="108" customFormat="1" outlineLevel="1">
      <c r="A476" s="642" t="str">
        <f t="shared" si="85"/>
        <v>1</v>
      </c>
      <c r="B476" s="108" t="s">
        <v>1501</v>
      </c>
      <c r="L476" s="409" t="s">
        <v>1507</v>
      </c>
      <c r="M476" s="419" t="s">
        <v>1503</v>
      </c>
      <c r="N476" s="411" t="s">
        <v>369</v>
      </c>
      <c r="O476" s="576">
        <f>SUMIFS(Административные!O$15:O$54,Административные!$A$15:$A$54,$A476,Административные!$B$15:$B$54,$B476)</f>
        <v>0</v>
      </c>
      <c r="P476" s="576">
        <f>SUMIFS(Административные!P$15:P$54,Административные!$A$15:$A$54,$A476,Административные!$B$15:$B$54,$B476)</f>
        <v>0</v>
      </c>
      <c r="Q476" s="576">
        <f>SUMIFS(Административные!Q$15:Q$54,Административные!$A$15:$A$54,$A476,Административные!$B$15:$B$54,$B476)</f>
        <v>0</v>
      </c>
      <c r="R476" s="413">
        <f>Q476-P476</f>
        <v>0</v>
      </c>
      <c r="S476" s="576">
        <f>SUMIFS(Административные!R$15:R$54,Административные!$A$15:$A$54,$A476,Административные!$B$15:$B$54,$B476)</f>
        <v>0</v>
      </c>
      <c r="T476" s="576">
        <f>SUMIFS(Административные!S$15:S$54,Административные!$A$15:$A$54,$A476,Административные!$B$15:$B$54,$B476)</f>
        <v>0</v>
      </c>
      <c r="U476" s="439"/>
      <c r="V476" s="439"/>
      <c r="W476" s="439"/>
      <c r="X476" s="439"/>
      <c r="Y476" s="439"/>
      <c r="Z476" s="439"/>
      <c r="AA476" s="439"/>
      <c r="AB476" s="439"/>
      <c r="AC476" s="439"/>
      <c r="AD476" s="576">
        <f>SUMIFS(Административные!T$15:T$54,Административные!$A$15:$A$54,$A476,Административные!$B$15:$B$54,$B476)</f>
        <v>0</v>
      </c>
      <c r="AE476" s="439"/>
      <c r="AF476" s="439"/>
      <c r="AG476" s="439"/>
      <c r="AH476" s="439"/>
      <c r="AI476" s="439"/>
      <c r="AJ476" s="439"/>
      <c r="AK476" s="439"/>
      <c r="AL476" s="439"/>
      <c r="AM476" s="439"/>
      <c r="AN476" s="413">
        <f>IF(S476=0,0,(AD476-S476)/S476*100)</f>
        <v>0</v>
      </c>
      <c r="AO476" s="439"/>
      <c r="AP476" s="439"/>
      <c r="AQ476" s="439"/>
      <c r="AR476" s="439"/>
      <c r="AS476" s="439"/>
      <c r="AT476" s="439"/>
      <c r="AU476" s="439"/>
      <c r="AV476" s="439"/>
      <c r="AW476" s="439"/>
      <c r="AX476" s="195"/>
      <c r="AY476" s="195"/>
      <c r="AZ476" s="195"/>
    </row>
    <row r="477" spans="1:52" s="108" customFormat="1" ht="22.5" outlineLevel="1">
      <c r="A477" s="642" t="str">
        <f>A475</f>
        <v>1</v>
      </c>
      <c r="L477" s="409" t="s">
        <v>587</v>
      </c>
      <c r="M477" s="417" t="s">
        <v>588</v>
      </c>
      <c r="N477" s="411" t="s">
        <v>369</v>
      </c>
      <c r="O477" s="421">
        <f>O478+O479</f>
        <v>5151.8</v>
      </c>
      <c r="P477" s="421">
        <f>P478+P479</f>
        <v>6419.2999999999993</v>
      </c>
      <c r="Q477" s="421">
        <f>Q478+Q479</f>
        <v>6419.2999999999993</v>
      </c>
      <c r="R477" s="413">
        <f t="shared" si="86"/>
        <v>0</v>
      </c>
      <c r="S477" s="421">
        <f>S478+S479</f>
        <v>5406.3</v>
      </c>
      <c r="T477" s="421">
        <f>T478+T479</f>
        <v>9092.0243231999993</v>
      </c>
      <c r="U477" s="439"/>
      <c r="V477" s="439"/>
      <c r="W477" s="439"/>
      <c r="X477" s="439"/>
      <c r="Y477" s="439"/>
      <c r="Z477" s="439"/>
      <c r="AA477" s="439"/>
      <c r="AB477" s="439"/>
      <c r="AC477" s="439"/>
      <c r="AD477" s="421">
        <f>AD478+AD479</f>
        <v>9092.0243231999993</v>
      </c>
      <c r="AE477" s="439"/>
      <c r="AF477" s="439"/>
      <c r="AG477" s="439"/>
      <c r="AH477" s="439"/>
      <c r="AI477" s="439"/>
      <c r="AJ477" s="439"/>
      <c r="AK477" s="439"/>
      <c r="AL477" s="439"/>
      <c r="AM477" s="439"/>
      <c r="AN477" s="413">
        <f t="shared" si="89"/>
        <v>68.174617080073233</v>
      </c>
      <c r="AO477" s="439"/>
      <c r="AP477" s="439"/>
      <c r="AQ477" s="439"/>
      <c r="AR477" s="439"/>
      <c r="AS477" s="439"/>
      <c r="AT477" s="439"/>
      <c r="AU477" s="439"/>
      <c r="AV477" s="439"/>
      <c r="AW477" s="439"/>
      <c r="AX477" s="195"/>
      <c r="AY477" s="195"/>
      <c r="AZ477" s="195"/>
    </row>
    <row r="478" spans="1:52" s="108" customFormat="1" ht="22.5" outlineLevel="1">
      <c r="A478" s="642" t="str">
        <f t="shared" si="85"/>
        <v>1</v>
      </c>
      <c r="B478" s="108" t="s">
        <v>1329</v>
      </c>
      <c r="L478" s="409" t="s">
        <v>589</v>
      </c>
      <c r="M478" s="419" t="s">
        <v>590</v>
      </c>
      <c r="N478" s="424" t="s">
        <v>369</v>
      </c>
      <c r="O478" s="576">
        <f>SUMIFS(ФОТ!O$15:O$60,ФОТ!$A$15:$A$60,$A478,ФОТ!$B$15:$B$60,$B478)</f>
        <v>3995.4</v>
      </c>
      <c r="P478" s="576">
        <f>SUMIFS(ФОТ!P$15:P$60,ФОТ!$A$15:$A$60,$A478,ФОТ!$B$15:$B$60,$B478)</f>
        <v>4997.8999999999996</v>
      </c>
      <c r="Q478" s="576">
        <f>SUMIFS(ФОТ!Q$15:Q$60,ФОТ!$A$15:$A$60,$A478,ФОТ!$B$15:$B$60,$B478)</f>
        <v>4997.8999999999996</v>
      </c>
      <c r="R478" s="413">
        <f t="shared" si="86"/>
        <v>0</v>
      </c>
      <c r="S478" s="576">
        <f>SUMIFS(ФОТ!R$15:R$60,ФОТ!$A$15:$A$60,$A478,ФОТ!$B$15:$B$60,$B478)</f>
        <v>4192.8</v>
      </c>
      <c r="T478" s="576">
        <f>SUMIFS(ФОТ!S$15:S$60,ФОТ!$A$15:$A$60,$A478,ФОТ!$B$15:$B$60,$B478)</f>
        <v>6983.1215999999995</v>
      </c>
      <c r="U478" s="439"/>
      <c r="V478" s="439"/>
      <c r="W478" s="439"/>
      <c r="X478" s="439"/>
      <c r="Y478" s="439"/>
      <c r="Z478" s="439"/>
      <c r="AA478" s="439"/>
      <c r="AB478" s="439"/>
      <c r="AC478" s="439"/>
      <c r="AD478" s="576">
        <f>SUMIFS(ФОТ!T$15:T$60,ФОТ!$A$15:$A$60,$A478,ФОТ!$B$15:$B$60,$B478)</f>
        <v>6983.1215999999995</v>
      </c>
      <c r="AE478" s="439"/>
      <c r="AF478" s="439"/>
      <c r="AG478" s="439"/>
      <c r="AH478" s="439"/>
      <c r="AI478" s="439"/>
      <c r="AJ478" s="439"/>
      <c r="AK478" s="439"/>
      <c r="AL478" s="439"/>
      <c r="AM478" s="439"/>
      <c r="AN478" s="413">
        <f t="shared" si="89"/>
        <v>66.550314825414986</v>
      </c>
      <c r="AO478" s="439"/>
      <c r="AP478" s="439"/>
      <c r="AQ478" s="439"/>
      <c r="AR478" s="439"/>
      <c r="AS478" s="439"/>
      <c r="AT478" s="439"/>
      <c r="AU478" s="439"/>
      <c r="AV478" s="439"/>
      <c r="AW478" s="439"/>
      <c r="AX478" s="195"/>
      <c r="AY478" s="195"/>
      <c r="AZ478" s="195"/>
    </row>
    <row r="479" spans="1:52" s="108" customFormat="1" ht="22.5" outlineLevel="1">
      <c r="A479" s="642" t="str">
        <f t="shared" si="85"/>
        <v>1</v>
      </c>
      <c r="B479" s="108" t="s">
        <v>1332</v>
      </c>
      <c r="L479" s="409" t="s">
        <v>591</v>
      </c>
      <c r="M479" s="419" t="s">
        <v>592</v>
      </c>
      <c r="N479" s="411" t="s">
        <v>369</v>
      </c>
      <c r="O479" s="576">
        <f>SUMIFS(ФОТ!O$15:O$60,ФОТ!$A$15:$A$60,$A479,ФОТ!$B$15:$B$60,$B479)</f>
        <v>1156.4000000000001</v>
      </c>
      <c r="P479" s="576">
        <f>SUMIFS(ФОТ!P$15:P$60,ФОТ!$A$15:$A$60,$A479,ФОТ!$B$15:$B$60,$B479)</f>
        <v>1421.4</v>
      </c>
      <c r="Q479" s="576">
        <f>SUMIFS(ФОТ!Q$15:Q$60,ФОТ!$A$15:$A$60,$A479,ФОТ!$B$15:$B$60,$B479)</f>
        <v>1421.4</v>
      </c>
      <c r="R479" s="413">
        <f t="shared" si="86"/>
        <v>0</v>
      </c>
      <c r="S479" s="576">
        <f>SUMIFS(ФОТ!R$15:R$60,ФОТ!$A$15:$A$60,$A479,ФОТ!$B$15:$B$60,$B479)</f>
        <v>1213.5</v>
      </c>
      <c r="T479" s="576">
        <f>SUMIFS(ФОТ!S$15:S$60,ФОТ!$A$15:$A$60,$A479,ФОТ!$B$15:$B$60,$B479)</f>
        <v>2108.9027231999999</v>
      </c>
      <c r="U479" s="439"/>
      <c r="V479" s="439"/>
      <c r="W479" s="439"/>
      <c r="X479" s="439"/>
      <c r="Y479" s="439"/>
      <c r="Z479" s="439"/>
      <c r="AA479" s="439"/>
      <c r="AB479" s="439"/>
      <c r="AC479" s="439"/>
      <c r="AD479" s="576">
        <f>SUMIFS(ФОТ!T$15:T$60,ФОТ!$A$15:$A$60,$A479,ФОТ!$B$15:$B$60,$B479)</f>
        <v>2108.9027231999999</v>
      </c>
      <c r="AE479" s="439"/>
      <c r="AF479" s="439"/>
      <c r="AG479" s="439"/>
      <c r="AH479" s="439"/>
      <c r="AI479" s="439"/>
      <c r="AJ479" s="439"/>
      <c r="AK479" s="439"/>
      <c r="AL479" s="439"/>
      <c r="AM479" s="439"/>
      <c r="AN479" s="413">
        <f t="shared" si="89"/>
        <v>73.786792187886263</v>
      </c>
      <c r="AO479" s="439"/>
      <c r="AP479" s="439"/>
      <c r="AQ479" s="439"/>
      <c r="AR479" s="439"/>
      <c r="AS479" s="439"/>
      <c r="AT479" s="439"/>
      <c r="AU479" s="439"/>
      <c r="AV479" s="439"/>
      <c r="AW479" s="439"/>
      <c r="AX479" s="195"/>
      <c r="AY479" s="195"/>
      <c r="AZ479" s="195"/>
    </row>
    <row r="480" spans="1:52" s="108" customFormat="1" ht="33.75" outlineLevel="1">
      <c r="A480" s="642" t="str">
        <f t="shared" si="85"/>
        <v>1</v>
      </c>
      <c r="B480" s="577" t="s">
        <v>1342</v>
      </c>
      <c r="L480" s="409" t="s">
        <v>593</v>
      </c>
      <c r="M480" s="417" t="s">
        <v>594</v>
      </c>
      <c r="N480" s="411" t="s">
        <v>369</v>
      </c>
      <c r="O480" s="576">
        <f>SUMIFS(Административные!O$15:O$54,Административные!$A$15:$A$54,$A480,Административные!$B$15:$B$54,$B480)</f>
        <v>0</v>
      </c>
      <c r="P480" s="576">
        <f>SUMIFS(Административные!P$15:P$54,Административные!$A$15:$A$54,$A480,Административные!$B$15:$B$54,$B480)</f>
        <v>0</v>
      </c>
      <c r="Q480" s="576">
        <f>SUMIFS(Административные!Q$15:Q$54,Административные!$A$15:$A$54,$A480,Административные!$B$15:$B$54,$B480)</f>
        <v>0</v>
      </c>
      <c r="R480" s="413">
        <f t="shared" si="86"/>
        <v>0</v>
      </c>
      <c r="S480" s="576">
        <f>SUMIFS(Административные!R$15:R$54,Административные!$A$15:$A$54,$A480,Административные!$B$15:$B$54,$B480)</f>
        <v>0</v>
      </c>
      <c r="T480" s="576">
        <f>SUMIFS(Административные!S$15:S$54,Административные!$A$15:$A$54,$A480,Административные!$B$15:$B$54,$B480)</f>
        <v>0</v>
      </c>
      <c r="U480" s="439"/>
      <c r="V480" s="439"/>
      <c r="W480" s="439"/>
      <c r="X480" s="439"/>
      <c r="Y480" s="439"/>
      <c r="Z480" s="439"/>
      <c r="AA480" s="439"/>
      <c r="AB480" s="439"/>
      <c r="AC480" s="439"/>
      <c r="AD480" s="576">
        <f>SUMIFS(Административные!T$15:T$54,Административные!$A$15:$A$54,$A480,Административные!$B$15:$B$54,$B480)</f>
        <v>0</v>
      </c>
      <c r="AE480" s="439"/>
      <c r="AF480" s="439"/>
      <c r="AG480" s="439"/>
      <c r="AH480" s="439"/>
      <c r="AI480" s="439"/>
      <c r="AJ480" s="439"/>
      <c r="AK480" s="439"/>
      <c r="AL480" s="439"/>
      <c r="AM480" s="439"/>
      <c r="AN480" s="413">
        <f t="shared" si="89"/>
        <v>0</v>
      </c>
      <c r="AO480" s="439"/>
      <c r="AP480" s="439"/>
      <c r="AQ480" s="439"/>
      <c r="AR480" s="439"/>
      <c r="AS480" s="439"/>
      <c r="AT480" s="439"/>
      <c r="AU480" s="439"/>
      <c r="AV480" s="439"/>
      <c r="AW480" s="439"/>
      <c r="AX480" s="195"/>
      <c r="AY480" s="195"/>
      <c r="AZ480" s="195"/>
    </row>
    <row r="481" spans="1:53" s="108" customFormat="1" ht="15" outlineLevel="1">
      <c r="A481" s="642" t="str">
        <f t="shared" si="85"/>
        <v>1</v>
      </c>
      <c r="B481" s="577" t="s">
        <v>1344</v>
      </c>
      <c r="L481" s="409" t="s">
        <v>595</v>
      </c>
      <c r="M481" s="417" t="s">
        <v>596</v>
      </c>
      <c r="N481" s="411" t="s">
        <v>369</v>
      </c>
      <c r="O481" s="576">
        <f>SUMIFS(Административные!O$15:O$54,Административные!$A$15:$A$54,$A481,Административные!$B$15:$B$54,$B481)</f>
        <v>91.8</v>
      </c>
      <c r="P481" s="576">
        <f>SUMIFS(Административные!P$15:P$54,Административные!$A$15:$A$54,$A481,Административные!$B$15:$B$54,$B481)</f>
        <v>31.3</v>
      </c>
      <c r="Q481" s="576">
        <f>SUMIFS(Административные!Q$15:Q$54,Административные!$A$15:$A$54,$A481,Административные!$B$15:$B$54,$B481)</f>
        <v>31.3</v>
      </c>
      <c r="R481" s="413">
        <f t="shared" si="86"/>
        <v>0</v>
      </c>
      <c r="S481" s="576">
        <f>SUMIFS(Административные!R$15:R$54,Административные!$A$15:$A$54,$A481,Административные!$B$15:$B$54,$B481)</f>
        <v>96.3</v>
      </c>
      <c r="T481" s="576">
        <f>SUMIFS(Административные!S$15:S$54,Административные!$A$15:$A$54,$A481,Административные!$B$15:$B$54,$B481)</f>
        <v>73</v>
      </c>
      <c r="U481" s="439"/>
      <c r="V481" s="439"/>
      <c r="W481" s="439"/>
      <c r="X481" s="439"/>
      <c r="Y481" s="439"/>
      <c r="Z481" s="439"/>
      <c r="AA481" s="439"/>
      <c r="AB481" s="439"/>
      <c r="AC481" s="439"/>
      <c r="AD481" s="576">
        <f>SUMIFS(Административные!T$15:T$54,Административные!$A$15:$A$54,$A481,Административные!$B$15:$B$54,$B481)</f>
        <v>35.499708800000001</v>
      </c>
      <c r="AE481" s="439"/>
      <c r="AF481" s="439"/>
      <c r="AG481" s="439"/>
      <c r="AH481" s="439"/>
      <c r="AI481" s="439"/>
      <c r="AJ481" s="439"/>
      <c r="AK481" s="439"/>
      <c r="AL481" s="439"/>
      <c r="AM481" s="439"/>
      <c r="AN481" s="413">
        <f t="shared" si="89"/>
        <v>-63.136335617860851</v>
      </c>
      <c r="AO481" s="439"/>
      <c r="AP481" s="439"/>
      <c r="AQ481" s="439"/>
      <c r="AR481" s="439"/>
      <c r="AS481" s="439"/>
      <c r="AT481" s="439"/>
      <c r="AU481" s="439"/>
      <c r="AV481" s="439"/>
      <c r="AW481" s="439"/>
      <c r="AX481" s="195"/>
      <c r="AY481" s="195"/>
      <c r="AZ481" s="195"/>
    </row>
    <row r="482" spans="1:53" s="108" customFormat="1" ht="15" outlineLevel="1">
      <c r="A482" s="642" t="str">
        <f t="shared" si="85"/>
        <v>1</v>
      </c>
      <c r="B482" s="577" t="s">
        <v>1346</v>
      </c>
      <c r="L482" s="409" t="s">
        <v>597</v>
      </c>
      <c r="M482" s="417" t="s">
        <v>598</v>
      </c>
      <c r="N482" s="411" t="s">
        <v>369</v>
      </c>
      <c r="O482" s="576">
        <f>SUMIFS(Административные!O$15:O$54,Административные!$A$15:$A$54,$A482,Административные!$B$15:$B$54,$B482)</f>
        <v>6.3</v>
      </c>
      <c r="P482" s="576">
        <f>SUMIFS(Административные!P$15:P$54,Административные!$A$15:$A$54,$A482,Административные!$B$15:$B$54,$B482)</f>
        <v>11</v>
      </c>
      <c r="Q482" s="576">
        <f>SUMIFS(Административные!Q$15:Q$54,Административные!$A$15:$A$54,$A482,Административные!$B$15:$B$54,$B482)</f>
        <v>11</v>
      </c>
      <c r="R482" s="413">
        <f t="shared" si="86"/>
        <v>0</v>
      </c>
      <c r="S482" s="576">
        <f>SUMIFS(Административные!R$15:R$54,Административные!$A$15:$A$54,$A482,Административные!$B$15:$B$54,$B482)</f>
        <v>6.6</v>
      </c>
      <c r="T482" s="576">
        <f>SUMIFS(Административные!S$15:S$54,Административные!$A$15:$A$54,$A482,Административные!$B$15:$B$54,$B482)</f>
        <v>7.4</v>
      </c>
      <c r="U482" s="439"/>
      <c r="V482" s="439"/>
      <c r="W482" s="439"/>
      <c r="X482" s="439"/>
      <c r="Y482" s="439"/>
      <c r="Z482" s="439"/>
      <c r="AA482" s="439"/>
      <c r="AB482" s="439"/>
      <c r="AC482" s="439"/>
      <c r="AD482" s="576">
        <f>SUMIFS(Административные!T$15:T$54,Административные!$A$15:$A$54,$A482,Административные!$B$15:$B$54,$B482)</f>
        <v>7.4</v>
      </c>
      <c r="AE482" s="439"/>
      <c r="AF482" s="439"/>
      <c r="AG482" s="439"/>
      <c r="AH482" s="439"/>
      <c r="AI482" s="439"/>
      <c r="AJ482" s="439"/>
      <c r="AK482" s="439"/>
      <c r="AL482" s="439"/>
      <c r="AM482" s="439"/>
      <c r="AN482" s="413">
        <f t="shared" si="89"/>
        <v>12.121212121212132</v>
      </c>
      <c r="AO482" s="439"/>
      <c r="AP482" s="439"/>
      <c r="AQ482" s="439"/>
      <c r="AR482" s="439"/>
      <c r="AS482" s="439"/>
      <c r="AT482" s="439"/>
      <c r="AU482" s="439"/>
      <c r="AV482" s="439"/>
      <c r="AW482" s="439"/>
      <c r="AX482" s="195"/>
      <c r="AY482" s="195"/>
      <c r="AZ482" s="195"/>
    </row>
    <row r="483" spans="1:53" s="108" customFormat="1" ht="15" outlineLevel="1">
      <c r="A483" s="642" t="str">
        <f t="shared" si="85"/>
        <v>1</v>
      </c>
      <c r="B483" s="577" t="s">
        <v>1348</v>
      </c>
      <c r="L483" s="409" t="s">
        <v>599</v>
      </c>
      <c r="M483" s="417" t="s">
        <v>600</v>
      </c>
      <c r="N483" s="411" t="s">
        <v>369</v>
      </c>
      <c r="O483" s="576">
        <f>SUMIFS(Административные!O$15:O$54,Административные!$A$15:$A$54,$A483,Административные!$B$15:$B$54,$B483)</f>
        <v>0</v>
      </c>
      <c r="P483" s="576">
        <f>SUMIFS(Административные!P$15:P$54,Административные!$A$15:$A$54,$A483,Административные!$B$15:$B$54,$B483)</f>
        <v>0</v>
      </c>
      <c r="Q483" s="576">
        <f>SUMIFS(Административные!Q$15:Q$54,Административные!$A$15:$A$54,$A483,Административные!$B$15:$B$54,$B483)</f>
        <v>0</v>
      </c>
      <c r="R483" s="413">
        <f t="shared" si="86"/>
        <v>0</v>
      </c>
      <c r="S483" s="576">
        <f>SUMIFS(Административные!R$15:R$54,Административные!$A$15:$A$54,$A483,Административные!$B$15:$B$54,$B483)</f>
        <v>0</v>
      </c>
      <c r="T483" s="576">
        <f>SUMIFS(Административные!S$15:S$54,Административные!$A$15:$A$54,$A483,Административные!$B$15:$B$54,$B483)</f>
        <v>0</v>
      </c>
      <c r="U483" s="439"/>
      <c r="V483" s="439"/>
      <c r="W483" s="439"/>
      <c r="X483" s="439"/>
      <c r="Y483" s="439"/>
      <c r="Z483" s="439"/>
      <c r="AA483" s="439"/>
      <c r="AB483" s="439"/>
      <c r="AC483" s="439"/>
      <c r="AD483" s="576">
        <f>SUMIFS(Административные!T$15:T$54,Административные!$A$15:$A$54,$A483,Административные!$B$15:$B$54,$B483)</f>
        <v>0</v>
      </c>
      <c r="AE483" s="439"/>
      <c r="AF483" s="439"/>
      <c r="AG483" s="439"/>
      <c r="AH483" s="439"/>
      <c r="AI483" s="439"/>
      <c r="AJ483" s="439"/>
      <c r="AK483" s="439"/>
      <c r="AL483" s="439"/>
      <c r="AM483" s="439"/>
      <c r="AN483" s="413">
        <f t="shared" si="89"/>
        <v>0</v>
      </c>
      <c r="AO483" s="439"/>
      <c r="AP483" s="439"/>
      <c r="AQ483" s="439"/>
      <c r="AR483" s="439"/>
      <c r="AS483" s="439"/>
      <c r="AT483" s="439"/>
      <c r="AU483" s="439"/>
      <c r="AV483" s="439"/>
      <c r="AW483" s="439"/>
      <c r="AX483" s="195"/>
      <c r="AY483" s="195"/>
      <c r="AZ483" s="195"/>
    </row>
    <row r="484" spans="1:53" s="108" customFormat="1" ht="15" outlineLevel="1">
      <c r="A484" s="642" t="str">
        <f t="shared" si="85"/>
        <v>1</v>
      </c>
      <c r="B484" s="577" t="s">
        <v>1350</v>
      </c>
      <c r="L484" s="409" t="s">
        <v>601</v>
      </c>
      <c r="M484" s="417" t="s">
        <v>602</v>
      </c>
      <c r="N484" s="411" t="s">
        <v>369</v>
      </c>
      <c r="O484" s="576">
        <f>SUMIFS(Административные!O$15:O$54,Административные!$A$15:$A$54,$A484,Административные!$B$15:$B$54,$B484)</f>
        <v>1480.7</v>
      </c>
      <c r="P484" s="576">
        <f>SUMIFS(Административные!P$15:P$54,Административные!$A$15:$A$54,$A484,Административные!$B$15:$B$54,$B484)</f>
        <v>1603.6</v>
      </c>
      <c r="Q484" s="576">
        <f>SUMIFS(Административные!Q$15:Q$54,Административные!$A$15:$A$54,$A484,Административные!$B$15:$B$54,$B484)</f>
        <v>1603.6</v>
      </c>
      <c r="R484" s="413">
        <f t="shared" si="86"/>
        <v>0</v>
      </c>
      <c r="S484" s="576">
        <f>SUMIFS(Административные!R$15:R$54,Административные!$A$15:$A$54,$A484,Административные!$B$15:$B$54,$B484)</f>
        <v>1553.8</v>
      </c>
      <c r="T484" s="576">
        <f>SUMIFS(Административные!S$15:S$54,Административные!$A$15:$A$54,$A484,Административные!$B$15:$B$54,$B484)</f>
        <v>2165</v>
      </c>
      <c r="U484" s="439"/>
      <c r="V484" s="439"/>
      <c r="W484" s="439"/>
      <c r="X484" s="439"/>
      <c r="Y484" s="439"/>
      <c r="Z484" s="439"/>
      <c r="AA484" s="439"/>
      <c r="AB484" s="439"/>
      <c r="AC484" s="439"/>
      <c r="AD484" s="576">
        <f>SUMIFS(Административные!T$15:T$54,Административные!$A$15:$A$54,$A484,Административные!$B$15:$B$54,$B484)</f>
        <v>1995.9646336000001</v>
      </c>
      <c r="AE484" s="439"/>
      <c r="AF484" s="439"/>
      <c r="AG484" s="439"/>
      <c r="AH484" s="439"/>
      <c r="AI484" s="439"/>
      <c r="AJ484" s="439"/>
      <c r="AK484" s="439"/>
      <c r="AL484" s="439"/>
      <c r="AM484" s="439"/>
      <c r="AN484" s="413">
        <f t="shared" si="89"/>
        <v>28.456985043120103</v>
      </c>
      <c r="AO484" s="439"/>
      <c r="AP484" s="439"/>
      <c r="AQ484" s="439"/>
      <c r="AR484" s="439"/>
      <c r="AS484" s="439"/>
      <c r="AT484" s="439"/>
      <c r="AU484" s="439"/>
      <c r="AV484" s="439"/>
      <c r="AW484" s="439"/>
      <c r="AX484" s="195"/>
      <c r="AY484" s="195"/>
      <c r="AZ484" s="195"/>
    </row>
    <row r="485" spans="1:53" s="108" customFormat="1" ht="15" outlineLevel="1">
      <c r="A485" s="642" t="str">
        <f t="shared" si="85"/>
        <v>1</v>
      </c>
      <c r="B485" s="577" t="s">
        <v>1352</v>
      </c>
      <c r="L485" s="409" t="s">
        <v>1410</v>
      </c>
      <c r="M485" s="420" t="s">
        <v>603</v>
      </c>
      <c r="N485" s="411" t="s">
        <v>369</v>
      </c>
      <c r="O485" s="576">
        <f>SUMIFS(Административные!O$15:O$54,Административные!$A$15:$A$54,$A485,Административные!$B$15:$B$54,$B485)</f>
        <v>0</v>
      </c>
      <c r="P485" s="576">
        <f>SUMIFS(Административные!P$15:P$54,Административные!$A$15:$A$54,$A485,Административные!$B$15:$B$54,$B485)</f>
        <v>0</v>
      </c>
      <c r="Q485" s="576">
        <f>SUMIFS(Административные!Q$15:Q$54,Административные!$A$15:$A$54,$A485,Административные!$B$15:$B$54,$B485)</f>
        <v>0</v>
      </c>
      <c r="R485" s="413">
        <f t="shared" si="86"/>
        <v>0</v>
      </c>
      <c r="S485" s="576">
        <f>SUMIFS(Административные!R$15:R$54,Административные!$A$15:$A$54,$A485,Административные!$B$15:$B$54,$B485)</f>
        <v>0</v>
      </c>
      <c r="T485" s="576">
        <f>SUMIFS(Административные!S$15:S$54,Административные!$A$15:$A$54,$A485,Административные!$B$15:$B$54,$B485)</f>
        <v>0</v>
      </c>
      <c r="U485" s="439"/>
      <c r="V485" s="439"/>
      <c r="W485" s="439"/>
      <c r="X485" s="439"/>
      <c r="Y485" s="439"/>
      <c r="Z485" s="439"/>
      <c r="AA485" s="439"/>
      <c r="AB485" s="439"/>
      <c r="AC485" s="439"/>
      <c r="AD485" s="576">
        <f>SUMIFS(Административные!T$15:T$54,Административные!$A$15:$A$54,$A485,Административные!$B$15:$B$54,$B485)</f>
        <v>0</v>
      </c>
      <c r="AE485" s="439"/>
      <c r="AF485" s="439"/>
      <c r="AG485" s="439"/>
      <c r="AH485" s="439"/>
      <c r="AI485" s="439"/>
      <c r="AJ485" s="439"/>
      <c r="AK485" s="439"/>
      <c r="AL485" s="439"/>
      <c r="AM485" s="439"/>
      <c r="AN485" s="413">
        <f t="shared" si="89"/>
        <v>0</v>
      </c>
      <c r="AO485" s="439"/>
      <c r="AP485" s="439"/>
      <c r="AQ485" s="439"/>
      <c r="AR485" s="439"/>
      <c r="AS485" s="439"/>
      <c r="AT485" s="439"/>
      <c r="AU485" s="439"/>
      <c r="AV485" s="439"/>
      <c r="AW485" s="439"/>
      <c r="AX485" s="195"/>
      <c r="AY485" s="195"/>
      <c r="AZ485" s="195"/>
    </row>
    <row r="486" spans="1:53" s="108" customFormat="1" ht="15" outlineLevel="1">
      <c r="A486" s="642" t="str">
        <f t="shared" si="85"/>
        <v>1</v>
      </c>
      <c r="B486" s="577" t="s">
        <v>1354</v>
      </c>
      <c r="L486" s="409" t="s">
        <v>1411</v>
      </c>
      <c r="M486" s="420" t="s">
        <v>604</v>
      </c>
      <c r="N486" s="411" t="s">
        <v>369</v>
      </c>
      <c r="O486" s="576">
        <f>SUMIFS(Административные!O$15:O$54,Административные!$A$15:$A$54,$A486,Административные!$B$15:$B$54,$B486)</f>
        <v>0</v>
      </c>
      <c r="P486" s="576">
        <f>SUMIFS(Административные!P$15:P$54,Административные!$A$15:$A$54,$A486,Административные!$B$15:$B$54,$B486)</f>
        <v>0</v>
      </c>
      <c r="Q486" s="576">
        <f>SUMIFS(Административные!Q$15:Q$54,Административные!$A$15:$A$54,$A486,Административные!$B$15:$B$54,$B486)</f>
        <v>0</v>
      </c>
      <c r="R486" s="413">
        <f t="shared" si="86"/>
        <v>0</v>
      </c>
      <c r="S486" s="576">
        <f>SUMIFS(Административные!R$15:R$54,Административные!$A$15:$A$54,$A486,Административные!$B$15:$B$54,$B486)</f>
        <v>0</v>
      </c>
      <c r="T486" s="576">
        <f>SUMIFS(Административные!S$15:S$54,Административные!$A$15:$A$54,$A486,Административные!$B$15:$B$54,$B486)</f>
        <v>0</v>
      </c>
      <c r="U486" s="439"/>
      <c r="V486" s="439"/>
      <c r="W486" s="439"/>
      <c r="X486" s="439"/>
      <c r="Y486" s="439"/>
      <c r="Z486" s="439"/>
      <c r="AA486" s="439"/>
      <c r="AB486" s="439"/>
      <c r="AC486" s="439"/>
      <c r="AD486" s="576">
        <f>SUMIFS(Административные!T$15:T$54,Административные!$A$15:$A$54,$A486,Административные!$B$15:$B$54,$B486)</f>
        <v>0</v>
      </c>
      <c r="AE486" s="439"/>
      <c r="AF486" s="439"/>
      <c r="AG486" s="439"/>
      <c r="AH486" s="439"/>
      <c r="AI486" s="439"/>
      <c r="AJ486" s="439"/>
      <c r="AK486" s="439"/>
      <c r="AL486" s="439"/>
      <c r="AM486" s="439"/>
      <c r="AN486" s="413">
        <f t="shared" si="89"/>
        <v>0</v>
      </c>
      <c r="AO486" s="439"/>
      <c r="AP486" s="439"/>
      <c r="AQ486" s="439"/>
      <c r="AR486" s="439"/>
      <c r="AS486" s="439"/>
      <c r="AT486" s="439"/>
      <c r="AU486" s="439"/>
      <c r="AV486" s="439"/>
      <c r="AW486" s="439"/>
      <c r="AX486" s="195"/>
      <c r="AY486" s="195"/>
      <c r="AZ486" s="195"/>
    </row>
    <row r="487" spans="1:53" s="108" customFormat="1" outlineLevel="1">
      <c r="A487" s="642" t="str">
        <f t="shared" si="85"/>
        <v>1</v>
      </c>
      <c r="B487" s="108" t="s">
        <v>1504</v>
      </c>
      <c r="L487" s="409" t="s">
        <v>1506</v>
      </c>
      <c r="M487" s="419" t="s">
        <v>1505</v>
      </c>
      <c r="N487" s="411" t="s">
        <v>369</v>
      </c>
      <c r="O487" s="576">
        <f>SUMIFS(Административные!O$15:O$54,Административные!$A$15:$A$54,$A487,Административные!$B$15:$B$54,$B487)</f>
        <v>1480.7</v>
      </c>
      <c r="P487" s="576">
        <f>SUMIFS(Административные!P$15:P$54,Административные!$A$15:$A$54,$A487,Административные!$B$15:$B$54,$B487)</f>
        <v>1603.6</v>
      </c>
      <c r="Q487" s="576">
        <f>SUMIFS(Административные!Q$15:Q$54,Административные!$A$15:$A$54,$A487,Административные!$B$15:$B$54,$B487)</f>
        <v>1603.6</v>
      </c>
      <c r="R487" s="413">
        <f>Q487-P487</f>
        <v>0</v>
      </c>
      <c r="S487" s="576">
        <f>SUMIFS(Административные!R$15:R$54,Административные!$A$15:$A$54,$A487,Административные!$B$15:$B$54,$B487)</f>
        <v>1553.8</v>
      </c>
      <c r="T487" s="576">
        <f>SUMIFS(Административные!S$15:S$54,Административные!$A$15:$A$54,$A487,Административные!$B$15:$B$54,$B487)</f>
        <v>2165</v>
      </c>
      <c r="U487" s="439"/>
      <c r="V487" s="439"/>
      <c r="W487" s="439"/>
      <c r="X487" s="439"/>
      <c r="Y487" s="439"/>
      <c r="Z487" s="439"/>
      <c r="AA487" s="439"/>
      <c r="AB487" s="439"/>
      <c r="AC487" s="439"/>
      <c r="AD487" s="576">
        <f>SUMIFS(Административные!T$15:T$54,Административные!$A$15:$A$54,$A487,Административные!$B$15:$B$54,$B487)</f>
        <v>1995.9646336000001</v>
      </c>
      <c r="AE487" s="439"/>
      <c r="AF487" s="439"/>
      <c r="AG487" s="439"/>
      <c r="AH487" s="439"/>
      <c r="AI487" s="439"/>
      <c r="AJ487" s="439"/>
      <c r="AK487" s="439"/>
      <c r="AL487" s="439"/>
      <c r="AM487" s="439"/>
      <c r="AN487" s="413">
        <f>IF(S487=0,0,(AD487-S487)/S487*100)</f>
        <v>28.456985043120103</v>
      </c>
      <c r="AO487" s="439"/>
      <c r="AP487" s="439"/>
      <c r="AQ487" s="439"/>
      <c r="AR487" s="439"/>
      <c r="AS487" s="439"/>
      <c r="AT487" s="439"/>
      <c r="AU487" s="439"/>
      <c r="AV487" s="439"/>
      <c r="AW487" s="439"/>
      <c r="AX487" s="195"/>
      <c r="AY487" s="195"/>
      <c r="AZ487" s="195"/>
    </row>
    <row r="488" spans="1:53" s="108" customFormat="1" ht="22.5" outlineLevel="1">
      <c r="A488" s="642" t="str">
        <f>A486</f>
        <v>1</v>
      </c>
      <c r="L488" s="409" t="s">
        <v>382</v>
      </c>
      <c r="M488" s="410" t="s">
        <v>1423</v>
      </c>
      <c r="N488" s="411" t="s">
        <v>369</v>
      </c>
      <c r="O488" s="576">
        <f>SUMIFS('Сбытовые расходы ГО'!O$15:O$38,'Сбытовые расходы ГО'!$A$15:$A$38,$A488,'Сбытовые расходы ГО'!$B$15:$B$38,"ITOG")</f>
        <v>0</v>
      </c>
      <c r="P488" s="576">
        <f>SUMIFS('Сбытовые расходы ГО'!P$15:P$38,'Сбытовые расходы ГО'!$A$15:$A$38,$A488,'Сбытовые расходы ГО'!$B$15:$B$38,"ITOG")</f>
        <v>0</v>
      </c>
      <c r="Q488" s="576">
        <f>SUMIFS('Сбытовые расходы ГО'!Q$15:Q$38,'Сбытовые расходы ГО'!$A$15:$A$38,$A488,'Сбытовые расходы ГО'!$B$15:$B$38,"ITOG")</f>
        <v>0</v>
      </c>
      <c r="R488" s="413">
        <f t="shared" si="86"/>
        <v>0</v>
      </c>
      <c r="S488" s="576">
        <f>SUMIFS('Сбытовые расходы ГО'!R$15:R$38,'Сбытовые расходы ГО'!$A$15:$A$38,$A488,'Сбытовые расходы ГО'!$B$15:$B$38,"ITOG")</f>
        <v>0</v>
      </c>
      <c r="T488" s="576">
        <f>SUMIFS('Сбытовые расходы ГО'!S$15:S$38,'Сбытовые расходы ГО'!$A$15:$A$38,$A488,'Сбытовые расходы ГО'!$B$15:$B$38,"ITOG")</f>
        <v>0</v>
      </c>
      <c r="U488" s="439"/>
      <c r="V488" s="439"/>
      <c r="W488" s="439"/>
      <c r="X488" s="439"/>
      <c r="Y488" s="439"/>
      <c r="Z488" s="439"/>
      <c r="AA488" s="439"/>
      <c r="AB488" s="439"/>
      <c r="AC488" s="439"/>
      <c r="AD488" s="576">
        <f>SUMIFS('Сбытовые расходы ГО'!T$15:T$38,'Сбытовые расходы ГО'!$A$15:$A$38,$A488,'Сбытовые расходы ГО'!$B$15:$B$38,"ITOG")</f>
        <v>0</v>
      </c>
      <c r="AE488" s="439"/>
      <c r="AF488" s="439"/>
      <c r="AG488" s="439"/>
      <c r="AH488" s="439"/>
      <c r="AI488" s="439"/>
      <c r="AJ488" s="439"/>
      <c r="AK488" s="439"/>
      <c r="AL488" s="439"/>
      <c r="AM488" s="439"/>
      <c r="AN488" s="413">
        <f t="shared" si="89"/>
        <v>0</v>
      </c>
      <c r="AO488" s="439"/>
      <c r="AP488" s="439"/>
      <c r="AQ488" s="439"/>
      <c r="AR488" s="439"/>
      <c r="AS488" s="439"/>
      <c r="AT488" s="439"/>
      <c r="AU488" s="439"/>
      <c r="AV488" s="439"/>
      <c r="AW488" s="439"/>
      <c r="AX488" s="195"/>
      <c r="AY488" s="195"/>
      <c r="AZ488" s="195"/>
    </row>
    <row r="489" spans="1:53" s="108" customFormat="1" outlineLevel="1">
      <c r="A489" s="642" t="str">
        <f t="shared" si="85"/>
        <v>1</v>
      </c>
      <c r="L489" s="409" t="s">
        <v>1237</v>
      </c>
      <c r="M489" s="410" t="s">
        <v>1238</v>
      </c>
      <c r="N489" s="411" t="s">
        <v>369</v>
      </c>
      <c r="O489" s="412"/>
      <c r="P489" s="412"/>
      <c r="Q489" s="412"/>
      <c r="R489" s="413">
        <f>Q489-P489</f>
        <v>0</v>
      </c>
      <c r="S489" s="412"/>
      <c r="T489" s="412"/>
      <c r="U489" s="439"/>
      <c r="V489" s="439"/>
      <c r="W489" s="439"/>
      <c r="X489" s="439"/>
      <c r="Y489" s="439"/>
      <c r="Z489" s="439"/>
      <c r="AA489" s="439"/>
      <c r="AB489" s="439"/>
      <c r="AC489" s="439"/>
      <c r="AD489" s="412"/>
      <c r="AE489" s="439"/>
      <c r="AF489" s="439"/>
      <c r="AG489" s="439"/>
      <c r="AH489" s="439"/>
      <c r="AI489" s="439"/>
      <c r="AJ489" s="439"/>
      <c r="AK489" s="439"/>
      <c r="AL489" s="439"/>
      <c r="AM489" s="439"/>
      <c r="AN489" s="413">
        <f t="shared" si="89"/>
        <v>0</v>
      </c>
      <c r="AO489" s="439"/>
      <c r="AP489" s="439"/>
      <c r="AQ489" s="439"/>
      <c r="AR489" s="439"/>
      <c r="AS489" s="439"/>
      <c r="AT489" s="439"/>
      <c r="AU489" s="439"/>
      <c r="AV489" s="439"/>
      <c r="AW489" s="439"/>
      <c r="AX489" s="195"/>
      <c r="AY489" s="195"/>
      <c r="AZ489" s="195"/>
    </row>
    <row r="490" spans="1:53" s="113" customFormat="1" outlineLevel="1">
      <c r="A490" s="642" t="str">
        <f t="shared" si="85"/>
        <v>1</v>
      </c>
      <c r="L490" s="429" t="s">
        <v>1426</v>
      </c>
      <c r="M490" s="607" t="s">
        <v>1428</v>
      </c>
      <c r="N490" s="430" t="s">
        <v>369</v>
      </c>
      <c r="O490" s="433">
        <f>SUM(O491:O492)</f>
        <v>0</v>
      </c>
      <c r="P490" s="433">
        <f>SUM(P491:P492)</f>
        <v>0</v>
      </c>
      <c r="Q490" s="433">
        <f>SUM(Q491:Q492)</f>
        <v>0</v>
      </c>
      <c r="R490" s="407">
        <f>Q490-P490</f>
        <v>0</v>
      </c>
      <c r="S490" s="433">
        <f>SUM(S491:S492)</f>
        <v>0</v>
      </c>
      <c r="T490" s="433">
        <f>SUM(T491:T492)</f>
        <v>0</v>
      </c>
      <c r="U490" s="605"/>
      <c r="V490" s="605"/>
      <c r="W490" s="605"/>
      <c r="X490" s="605"/>
      <c r="Y490" s="605"/>
      <c r="Z490" s="605"/>
      <c r="AA490" s="605"/>
      <c r="AB490" s="605"/>
      <c r="AC490" s="605"/>
      <c r="AD490" s="433">
        <f>SUM(AD491:AD492)</f>
        <v>0</v>
      </c>
      <c r="AE490" s="605"/>
      <c r="AF490" s="605"/>
      <c r="AG490" s="605"/>
      <c r="AH490" s="605"/>
      <c r="AI490" s="605"/>
      <c r="AJ490" s="605"/>
      <c r="AK490" s="605"/>
      <c r="AL490" s="605"/>
      <c r="AM490" s="605"/>
      <c r="AN490" s="407">
        <f>IF(S490=0,0,(AD490-S490)/S490*100)</f>
        <v>0</v>
      </c>
      <c r="AO490" s="605"/>
      <c r="AP490" s="605"/>
      <c r="AQ490" s="605"/>
      <c r="AR490" s="605"/>
      <c r="AS490" s="605"/>
      <c r="AT490" s="605"/>
      <c r="AU490" s="605"/>
      <c r="AV490" s="605"/>
      <c r="AW490" s="605"/>
      <c r="AX490" s="606"/>
      <c r="AY490" s="606"/>
      <c r="AZ490" s="606"/>
    </row>
    <row r="491" spans="1:53" s="613" customFormat="1" hidden="1" outlineLevel="1">
      <c r="A491" s="642" t="str">
        <f t="shared" si="85"/>
        <v>1</v>
      </c>
      <c r="L491" s="614" t="s">
        <v>1427</v>
      </c>
      <c r="M491" s="615"/>
      <c r="N491" s="616"/>
      <c r="O491" s="439"/>
      <c r="P491" s="439"/>
      <c r="Q491" s="439"/>
      <c r="R491" s="439"/>
      <c r="S491" s="439"/>
      <c r="T491" s="439"/>
      <c r="U491" s="439"/>
      <c r="V491" s="439"/>
      <c r="W491" s="439"/>
      <c r="X491" s="439"/>
      <c r="Y491" s="439"/>
      <c r="Z491" s="439"/>
      <c r="AA491" s="439"/>
      <c r="AB491" s="439"/>
      <c r="AC491" s="439"/>
      <c r="AD491" s="439"/>
      <c r="AE491" s="439"/>
      <c r="AF491" s="439"/>
      <c r="AG491" s="439"/>
      <c r="AH491" s="439"/>
      <c r="AI491" s="439"/>
      <c r="AJ491" s="439"/>
      <c r="AK491" s="439"/>
      <c r="AL491" s="439"/>
      <c r="AM491" s="439"/>
      <c r="AN491" s="439"/>
      <c r="AO491" s="439"/>
      <c r="AP491" s="439"/>
      <c r="AQ491" s="439"/>
      <c r="AR491" s="439"/>
      <c r="AS491" s="439"/>
      <c r="AT491" s="439"/>
      <c r="AU491" s="439"/>
      <c r="AV491" s="439"/>
      <c r="AW491" s="439"/>
      <c r="AX491" s="617"/>
      <c r="AY491" s="617"/>
      <c r="AZ491" s="617"/>
    </row>
    <row r="492" spans="1:53" s="613" customFormat="1" ht="15" outlineLevel="1">
      <c r="A492" s="642" t="str">
        <f t="shared" si="85"/>
        <v>1</v>
      </c>
      <c r="B492" s="619"/>
      <c r="L492" s="258"/>
      <c r="M492" s="618" t="s">
        <v>370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60"/>
    </row>
    <row r="493" spans="1:53" s="113" customFormat="1" outlineLevel="1">
      <c r="A493" s="642" t="str">
        <f t="shared" si="85"/>
        <v>1</v>
      </c>
      <c r="L493" s="404" t="s">
        <v>102</v>
      </c>
      <c r="M493" s="405" t="s">
        <v>605</v>
      </c>
      <c r="N493" s="406" t="s">
        <v>369</v>
      </c>
      <c r="O493" s="408">
        <f>O494+O505+O506++O516+O517+O518+O520+O521+O522+O523+O526</f>
        <v>3355.92</v>
      </c>
      <c r="P493" s="408">
        <f>P494+P505+P506++P516+P517+P518+P520+P521+P522+P523+P526</f>
        <v>2878.1899999999996</v>
      </c>
      <c r="Q493" s="408">
        <f>Q494+Q505+Q506++Q516+Q517+Q518+Q520+Q521+Q522+Q523+Q526</f>
        <v>2878.1899999999996</v>
      </c>
      <c r="R493" s="407">
        <f t="shared" ref="R493:R503" si="90">Q493-P493</f>
        <v>0</v>
      </c>
      <c r="S493" s="408">
        <f>S494+S505+S506++S516+S517+S518+S520+S521+S522+S523+S526</f>
        <v>3470.03</v>
      </c>
      <c r="T493" s="408">
        <f t="shared" ref="T493:AM493" si="91">T494+T505+T506++T516+T517+T518+T520+T521+T522+T523+T526</f>
        <v>4366.63</v>
      </c>
      <c r="U493" s="408">
        <f t="shared" si="91"/>
        <v>4555.8805000000002</v>
      </c>
      <c r="V493" s="408">
        <f t="shared" si="91"/>
        <v>4754.558685</v>
      </c>
      <c r="W493" s="408">
        <f t="shared" si="91"/>
        <v>4963.1345456500012</v>
      </c>
      <c r="X493" s="408">
        <f t="shared" si="91"/>
        <v>5182.1015163885004</v>
      </c>
      <c r="Y493" s="408">
        <f t="shared" si="91"/>
        <v>0</v>
      </c>
      <c r="Z493" s="408">
        <f t="shared" si="91"/>
        <v>0</v>
      </c>
      <c r="AA493" s="408">
        <f t="shared" si="91"/>
        <v>0</v>
      </c>
      <c r="AB493" s="408">
        <f t="shared" si="91"/>
        <v>0</v>
      </c>
      <c r="AC493" s="408">
        <f t="shared" si="91"/>
        <v>0</v>
      </c>
      <c r="AD493" s="408">
        <f t="shared" si="91"/>
        <v>3759.5301186279994</v>
      </c>
      <c r="AE493" s="408">
        <f t="shared" si="91"/>
        <v>3893.7339836103752</v>
      </c>
      <c r="AF493" s="408">
        <f t="shared" si="91"/>
        <v>4026.9153429547914</v>
      </c>
      <c r="AG493" s="408">
        <f t="shared" si="91"/>
        <v>4165.4239566729821</v>
      </c>
      <c r="AH493" s="408">
        <f t="shared" si="91"/>
        <v>4309.4729149399027</v>
      </c>
      <c r="AI493" s="408">
        <f t="shared" si="91"/>
        <v>0</v>
      </c>
      <c r="AJ493" s="408">
        <f t="shared" si="91"/>
        <v>0</v>
      </c>
      <c r="AK493" s="408">
        <f t="shared" si="91"/>
        <v>0</v>
      </c>
      <c r="AL493" s="408">
        <f t="shared" si="91"/>
        <v>0</v>
      </c>
      <c r="AM493" s="408">
        <f t="shared" si="91"/>
        <v>0</v>
      </c>
      <c r="AN493" s="407">
        <f t="shared" si="89"/>
        <v>8.3428707713765924</v>
      </c>
      <c r="AO493" s="407">
        <f t="shared" ref="AO493:AW494" si="92">IF(AD493=0,0,(AE493-AD493)/AD493*100)</f>
        <v>3.5696978278591911</v>
      </c>
      <c r="AP493" s="407">
        <f t="shared" si="92"/>
        <v>3.420402110288153</v>
      </c>
      <c r="AQ493" s="407">
        <f t="shared" si="92"/>
        <v>3.4395710344523529</v>
      </c>
      <c r="AR493" s="407">
        <f t="shared" si="92"/>
        <v>3.4582064098458729</v>
      </c>
      <c r="AS493" s="407">
        <f t="shared" si="92"/>
        <v>-100</v>
      </c>
      <c r="AT493" s="407">
        <f t="shared" si="92"/>
        <v>0</v>
      </c>
      <c r="AU493" s="407">
        <f t="shared" si="92"/>
        <v>0</v>
      </c>
      <c r="AV493" s="407">
        <f t="shared" si="92"/>
        <v>0</v>
      </c>
      <c r="AW493" s="407">
        <f t="shared" si="92"/>
        <v>0</v>
      </c>
      <c r="AX493" s="195"/>
      <c r="AY493" s="195"/>
      <c r="AZ493" s="195"/>
      <c r="BA493" s="110"/>
    </row>
    <row r="494" spans="1:53" s="113" customFormat="1" ht="22.5" outlineLevel="1">
      <c r="A494" s="642" t="str">
        <f t="shared" si="85"/>
        <v>1</v>
      </c>
      <c r="L494" s="429" t="s">
        <v>17</v>
      </c>
      <c r="M494" s="607" t="s">
        <v>606</v>
      </c>
      <c r="N494" s="430" t="s">
        <v>369</v>
      </c>
      <c r="O494" s="408">
        <f>SUM(O495:O504)</f>
        <v>2295.2400000000002</v>
      </c>
      <c r="P494" s="407">
        <f>SUM(P495:P504)</f>
        <v>2047.1899999999998</v>
      </c>
      <c r="Q494" s="407">
        <f>SUM(Q495:Q504)</f>
        <v>2047.1899999999998</v>
      </c>
      <c r="R494" s="407">
        <f t="shared" si="90"/>
        <v>0</v>
      </c>
      <c r="S494" s="407">
        <f t="shared" ref="S494:AM494" si="93">SUM(S495:S504)</f>
        <v>2592.7800000000002</v>
      </c>
      <c r="T494" s="408">
        <f t="shared" si="93"/>
        <v>3473.43</v>
      </c>
      <c r="U494" s="407">
        <f t="shared" si="93"/>
        <v>3647.1015000000007</v>
      </c>
      <c r="V494" s="407">
        <f t="shared" si="93"/>
        <v>3829.4565750000002</v>
      </c>
      <c r="W494" s="407">
        <f t="shared" si="93"/>
        <v>4020.9294037500013</v>
      </c>
      <c r="X494" s="407">
        <f t="shared" si="93"/>
        <v>4221.9758739375011</v>
      </c>
      <c r="Y494" s="407">
        <f t="shared" si="93"/>
        <v>0</v>
      </c>
      <c r="Z494" s="407">
        <f t="shared" si="93"/>
        <v>0</v>
      </c>
      <c r="AA494" s="407">
        <f t="shared" si="93"/>
        <v>0</v>
      </c>
      <c r="AB494" s="407">
        <f t="shared" si="93"/>
        <v>0</v>
      </c>
      <c r="AC494" s="407">
        <f t="shared" si="93"/>
        <v>0</v>
      </c>
      <c r="AD494" s="408">
        <f t="shared" si="93"/>
        <v>2902.5334690279992</v>
      </c>
      <c r="AE494" s="407">
        <f t="shared" si="93"/>
        <v>3024.4398747271753</v>
      </c>
      <c r="AF494" s="407">
        <f t="shared" si="93"/>
        <v>3145.4174697162634</v>
      </c>
      <c r="AG494" s="407">
        <f t="shared" si="93"/>
        <v>3271.2341685049132</v>
      </c>
      <c r="AH494" s="407">
        <f t="shared" si="93"/>
        <v>3402.0835352451104</v>
      </c>
      <c r="AI494" s="407">
        <f t="shared" si="93"/>
        <v>0</v>
      </c>
      <c r="AJ494" s="407">
        <f t="shared" si="93"/>
        <v>0</v>
      </c>
      <c r="AK494" s="407">
        <f t="shared" si="93"/>
        <v>0</v>
      </c>
      <c r="AL494" s="407">
        <f t="shared" si="93"/>
        <v>0</v>
      </c>
      <c r="AM494" s="407">
        <f t="shared" si="93"/>
        <v>0</v>
      </c>
      <c r="AN494" s="407">
        <f t="shared" si="89"/>
        <v>11.946770224546587</v>
      </c>
      <c r="AO494" s="407">
        <f t="shared" si="92"/>
        <v>4.2000000000000028</v>
      </c>
      <c r="AP494" s="407">
        <f t="shared" si="92"/>
        <v>4.0000000000000382</v>
      </c>
      <c r="AQ494" s="407">
        <f t="shared" si="92"/>
        <v>3.999999999999976</v>
      </c>
      <c r="AR494" s="407">
        <f t="shared" si="92"/>
        <v>4.0000000000000204</v>
      </c>
      <c r="AS494" s="407">
        <f t="shared" si="92"/>
        <v>-100</v>
      </c>
      <c r="AT494" s="407">
        <f t="shared" si="92"/>
        <v>0</v>
      </c>
      <c r="AU494" s="407">
        <f t="shared" si="92"/>
        <v>0</v>
      </c>
      <c r="AV494" s="407">
        <f t="shared" si="92"/>
        <v>0</v>
      </c>
      <c r="AW494" s="407">
        <f t="shared" si="92"/>
        <v>0</v>
      </c>
      <c r="AX494" s="606"/>
      <c r="AY494" s="606"/>
      <c r="AZ494" s="606"/>
    </row>
    <row r="495" spans="1:53" s="108" customFormat="1" outlineLevel="1">
      <c r="A495" s="642" t="str">
        <f t="shared" si="85"/>
        <v>1</v>
      </c>
      <c r="B495" s="108" t="s">
        <v>426</v>
      </c>
      <c r="L495" s="409" t="s">
        <v>144</v>
      </c>
      <c r="M495" s="417" t="s">
        <v>607</v>
      </c>
      <c r="N495" s="411" t="s">
        <v>369</v>
      </c>
      <c r="O495" s="425">
        <f>SUMIFS(Покупка!O$15:O$53,Покупка!$A$15:$A$53,$A495,Покупка!$M$15:$M$53,$B495)</f>
        <v>1939.2</v>
      </c>
      <c r="P495" s="425">
        <f>SUMIFS(Покупка!P$15:P$53,Покупка!$A$15:$A$53,$A495,Покупка!$M$15:$M$53,$B495)</f>
        <v>1686.6</v>
      </c>
      <c r="Q495" s="425">
        <f>SUMIFS(Покупка!Q$15:Q$53,Покупка!$A$15:$A$53,$A495,Покупка!$M$15:$M$53,$B495)</f>
        <v>1686.6</v>
      </c>
      <c r="R495" s="413">
        <f t="shared" si="90"/>
        <v>0</v>
      </c>
      <c r="S495" s="425">
        <f>SUMIFS(Покупка!R$15:R$53,Покупка!$A$15:$A$53,$A495,Покупка!$M$15:$M$53,$B495)</f>
        <v>2211.1</v>
      </c>
      <c r="T495" s="425">
        <f>SUMIFS(Покупка!S$15:S$53,Покупка!$A$15:$A$53,$A495,Покупка!$M$15:$M$53,$B495)</f>
        <v>2945.6</v>
      </c>
      <c r="U495" s="425">
        <f>SUMIFS(Покупка!T$15:T$53,Покупка!$A$15:$A$53,$A495,Покупка!$M$15:$M$53,$B495)</f>
        <v>3092.88</v>
      </c>
      <c r="V495" s="425">
        <f>SUMIFS(Покупка!U$15:U$53,Покупка!$A$15:$A$53,$A495,Покупка!$M$15:$M$53,$B495)</f>
        <v>3247.5240000000003</v>
      </c>
      <c r="W495" s="425">
        <f>SUMIFS(Покупка!V$15:V$53,Покупка!$A$15:$A$53,$A495,Покупка!$M$15:$M$53,$B495)</f>
        <v>3409.9002000000005</v>
      </c>
      <c r="X495" s="425">
        <f>SUMIFS(Покупка!W$15:W$53,Покупка!$A$15:$A$53,$A495,Покупка!$M$15:$M$53,$B495)</f>
        <v>3580.3952100000006</v>
      </c>
      <c r="Y495" s="425">
        <f>SUMIFS(Покупка!X$15:X$53,Покупка!$A$15:$A$53,$A495,Покупка!$M$15:$M$53,$B495)</f>
        <v>0</v>
      </c>
      <c r="Z495" s="425">
        <f>SUMIFS(Покупка!Y$15:Y$53,Покупка!$A$15:$A$53,$A495,Покупка!$M$15:$M$53,$B495)</f>
        <v>0</v>
      </c>
      <c r="AA495" s="425">
        <f>SUMIFS(Покупка!Z$15:Z$53,Покупка!$A$15:$A$53,$A495,Покупка!$M$15:$M$53,$B495)</f>
        <v>0</v>
      </c>
      <c r="AB495" s="425">
        <f>SUMIFS(Покупка!AA$15:AA$53,Покупка!$A$15:$A$53,$A495,Покупка!$M$15:$M$53,$B495)</f>
        <v>0</v>
      </c>
      <c r="AC495" s="425">
        <f>SUMIFS(Покупка!AB$15:AB$53,Покупка!$A$15:$A$53,$A495,Покупка!$M$15:$M$53,$B495)</f>
        <v>0</v>
      </c>
      <c r="AD495" s="425">
        <f>SUMIFS(Покупка!AC$15:AC$53,Покупка!$A$15:$A$53,$A495,Покупка!$M$15:$M$53,$B495)</f>
        <v>2428.9180685479996</v>
      </c>
      <c r="AE495" s="425">
        <f>SUMIFS(Покупка!AD$15:AD$53,Покупка!$A$15:$A$53,$A495,Покупка!$M$15:$M$53,$B495)</f>
        <v>2530.9326274270156</v>
      </c>
      <c r="AF495" s="425">
        <f>SUMIFS(Покупка!AE$15:AE$53,Покупка!$A$15:$A$53,$A495,Покупка!$M$15:$M$53,$B495)</f>
        <v>2632.1699325240966</v>
      </c>
      <c r="AG495" s="425">
        <f>SUMIFS(Покупка!AF$15:AF$53,Покупка!$A$15:$A$53,$A495,Покупка!$M$15:$M$53,$B495)</f>
        <v>2737.4567298250604</v>
      </c>
      <c r="AH495" s="425">
        <f>SUMIFS(Покупка!AG$15:AG$53,Покупка!$A$15:$A$53,$A495,Покупка!$M$15:$M$53,$B495)</f>
        <v>2846.9549990180631</v>
      </c>
      <c r="AI495" s="425">
        <f>SUMIFS(Покупка!AH$15:AH$53,Покупка!$A$15:$A$53,$A495,Покупка!$M$15:$M$53,$B495)</f>
        <v>0</v>
      </c>
      <c r="AJ495" s="425">
        <f>SUMIFS(Покупка!AI$15:AI$53,Покупка!$A$15:$A$53,$A495,Покупка!$M$15:$M$53,$B495)</f>
        <v>0</v>
      </c>
      <c r="AK495" s="425">
        <f>SUMIFS(Покупка!AJ$15:AJ$53,Покупка!$A$15:$A$53,$A495,Покупка!$M$15:$M$53,$B495)</f>
        <v>0</v>
      </c>
      <c r="AL495" s="425">
        <f>SUMIFS(Покупка!AK$15:AK$53,Покупка!$A$15:$A$53,$A495,Покупка!$M$15:$M$53,$B495)</f>
        <v>0</v>
      </c>
      <c r="AM495" s="425">
        <f>SUMIFS(Покупка!AL$15:AL$53,Покупка!$A$15:$A$53,$A495,Покупка!$M$15:$M$53,$B495)</f>
        <v>0</v>
      </c>
      <c r="AN495" s="413">
        <f t="shared" si="89"/>
        <v>9.8511179298991323</v>
      </c>
      <c r="AO495" s="413">
        <f t="shared" ref="AO495:AO535" si="94">IF(AD495=0,0,(AE495-AD495)/AD495*100)</f>
        <v>4.200000000000002</v>
      </c>
      <c r="AP495" s="413">
        <f t="shared" ref="AP495:AP535" si="95">IF(AE495=0,0,(AF495-AE495)/AE495*100)</f>
        <v>4.0000000000000115</v>
      </c>
      <c r="AQ495" s="413">
        <f t="shared" ref="AQ495:AQ535" si="96">IF(AF495=0,0,(AG495-AF495)/AF495*100)</f>
        <v>3.9999999999999987</v>
      </c>
      <c r="AR495" s="413">
        <f t="shared" ref="AR495:AR535" si="97">IF(AG495=0,0,(AH495-AG495)/AG495*100)</f>
        <v>4.0000000000000089</v>
      </c>
      <c r="AS495" s="413">
        <f t="shared" ref="AS495:AS535" si="98">IF(AH495=0,0,(AI495-AH495)/AH495*100)</f>
        <v>-100</v>
      </c>
      <c r="AT495" s="413">
        <f t="shared" ref="AT495:AT535" si="99">IF(AI495=0,0,(AJ495-AI495)/AI495*100)</f>
        <v>0</v>
      </c>
      <c r="AU495" s="413">
        <f t="shared" ref="AU495:AU535" si="100">IF(AJ495=0,0,(AK495-AJ495)/AJ495*100)</f>
        <v>0</v>
      </c>
      <c r="AV495" s="413">
        <f t="shared" ref="AV495:AV535" si="101">IF(AK495=0,0,(AL495-AK495)/AK495*100)</f>
        <v>0</v>
      </c>
      <c r="AW495" s="413">
        <f t="shared" ref="AW495:AW535" si="102">IF(AL495=0,0,(AM495-AL495)/AL495*100)</f>
        <v>0</v>
      </c>
      <c r="AX495" s="195"/>
      <c r="AY495" s="195"/>
      <c r="AZ495" s="195"/>
    </row>
    <row r="496" spans="1:53" s="108" customFormat="1" outlineLevel="1">
      <c r="A496" s="642" t="str">
        <f t="shared" si="85"/>
        <v>1</v>
      </c>
      <c r="B496" s="108" t="s">
        <v>427</v>
      </c>
      <c r="L496" s="409" t="s">
        <v>608</v>
      </c>
      <c r="M496" s="417" t="s">
        <v>609</v>
      </c>
      <c r="N496" s="411" t="s">
        <v>369</v>
      </c>
      <c r="O496" s="425">
        <f>SUMIFS(Покупка!O$15:O$53,Покупка!$A$15:$A$53,$A496,Покупка!$M$15:$M$53,$B496)</f>
        <v>0</v>
      </c>
      <c r="P496" s="425">
        <f>SUMIFS(Покупка!P$15:P$53,Покупка!$A$15:$A$53,$A496,Покупка!$M$15:$M$53,$B496)</f>
        <v>161.6</v>
      </c>
      <c r="Q496" s="425">
        <f>SUMIFS(Покупка!Q$15:Q$53,Покупка!$A$15:$A$53,$A496,Покупка!$M$15:$M$53,$B496)</f>
        <v>161.6</v>
      </c>
      <c r="R496" s="413">
        <f t="shared" si="90"/>
        <v>0</v>
      </c>
      <c r="S496" s="425">
        <f>SUMIFS(Покупка!R$15:R$53,Покупка!$A$15:$A$53,$A496,Покупка!$M$15:$M$53,$B496)</f>
        <v>0</v>
      </c>
      <c r="T496" s="425">
        <f>SUMIFS(Покупка!S$15:S$53,Покупка!$A$15:$A$53,$A496,Покупка!$M$15:$M$53,$B496)</f>
        <v>206.4</v>
      </c>
      <c r="U496" s="425">
        <f>SUMIFS(Покупка!T$15:T$53,Покупка!$A$15:$A$53,$A496,Покупка!$M$15:$M$53,$B496)</f>
        <v>216.72000000000003</v>
      </c>
      <c r="V496" s="425">
        <f>SUMIFS(Покупка!U$15:U$53,Покупка!$A$15:$A$53,$A496,Покупка!$M$15:$M$53,$B496)</f>
        <v>227.55600000000004</v>
      </c>
      <c r="W496" s="425">
        <f>SUMIFS(Покупка!V$15:V$53,Покупка!$A$15:$A$53,$A496,Покупка!$M$15:$M$53,$B496)</f>
        <v>238.93380000000005</v>
      </c>
      <c r="X496" s="425">
        <f>SUMIFS(Покупка!W$15:W$53,Покупка!$A$15:$A$53,$A496,Покупка!$M$15:$M$53,$B496)</f>
        <v>250.88049000000007</v>
      </c>
      <c r="Y496" s="425">
        <f>SUMIFS(Покупка!X$15:X$53,Покупка!$A$15:$A$53,$A496,Покупка!$M$15:$M$53,$B496)</f>
        <v>0</v>
      </c>
      <c r="Z496" s="425">
        <f>SUMIFS(Покупка!Y$15:Y$53,Покупка!$A$15:$A$53,$A496,Покупка!$M$15:$M$53,$B496)</f>
        <v>0</v>
      </c>
      <c r="AA496" s="425">
        <f>SUMIFS(Покупка!Z$15:Z$53,Покупка!$A$15:$A$53,$A496,Покупка!$M$15:$M$53,$B496)</f>
        <v>0</v>
      </c>
      <c r="AB496" s="425">
        <f>SUMIFS(Покупка!AA$15:AA$53,Покупка!$A$15:$A$53,$A496,Покупка!$M$15:$M$53,$B496)</f>
        <v>0</v>
      </c>
      <c r="AC496" s="425">
        <f>SUMIFS(Покупка!AB$15:AB$53,Покупка!$A$15:$A$53,$A496,Покупка!$M$15:$M$53,$B496)</f>
        <v>0</v>
      </c>
      <c r="AD496" s="425">
        <f>SUMIFS(Покупка!AC$15:AC$53,Покупка!$A$15:$A$53,$A496,Покупка!$M$15:$M$53,$B496)</f>
        <v>184.48700048000001</v>
      </c>
      <c r="AE496" s="425">
        <f>SUMIFS(Покупка!AD$15:AD$53,Покупка!$A$15:$A$53,$A496,Покупка!$M$15:$M$53,$B496)</f>
        <v>192.23545450016002</v>
      </c>
      <c r="AF496" s="425">
        <f>SUMIFS(Покупка!AE$15:AE$53,Покупка!$A$15:$A$53,$A496,Покупка!$M$15:$M$53,$B496)</f>
        <v>199.92487268016643</v>
      </c>
      <c r="AG496" s="425">
        <f>SUMIFS(Покупка!AF$15:AF$53,Покупка!$A$15:$A$53,$A496,Покупка!$M$15:$M$53,$B496)</f>
        <v>207.9218675873731</v>
      </c>
      <c r="AH496" s="425">
        <f>SUMIFS(Покупка!AG$15:AG$53,Покупка!$A$15:$A$53,$A496,Покупка!$M$15:$M$53,$B496)</f>
        <v>216.23874229086803</v>
      </c>
      <c r="AI496" s="425">
        <f>SUMIFS(Покупка!AH$15:AH$53,Покупка!$A$15:$A$53,$A496,Покупка!$M$15:$M$53,$B496)</f>
        <v>0</v>
      </c>
      <c r="AJ496" s="425">
        <f>SUMIFS(Покупка!AI$15:AI$53,Покупка!$A$15:$A$53,$A496,Покупка!$M$15:$M$53,$B496)</f>
        <v>0</v>
      </c>
      <c r="AK496" s="425">
        <f>SUMIFS(Покупка!AJ$15:AJ$53,Покупка!$A$15:$A$53,$A496,Покупка!$M$15:$M$53,$B496)</f>
        <v>0</v>
      </c>
      <c r="AL496" s="425">
        <f>SUMIFS(Покупка!AK$15:AK$53,Покупка!$A$15:$A$53,$A496,Покупка!$M$15:$M$53,$B496)</f>
        <v>0</v>
      </c>
      <c r="AM496" s="425">
        <f>SUMIFS(Покупка!AL$15:AL$53,Покупка!$A$15:$A$53,$A496,Покупка!$M$15:$M$53,$B496)</f>
        <v>0</v>
      </c>
      <c r="AN496" s="413">
        <f t="shared" si="89"/>
        <v>0</v>
      </c>
      <c r="AO496" s="413">
        <f t="shared" si="94"/>
        <v>4.2000000000000055</v>
      </c>
      <c r="AP496" s="413">
        <f t="shared" si="95"/>
        <v>4.0000000000000062</v>
      </c>
      <c r="AQ496" s="413">
        <f t="shared" si="96"/>
        <v>4.0000000000000062</v>
      </c>
      <c r="AR496" s="413">
        <f t="shared" si="97"/>
        <v>4.0000000000000036</v>
      </c>
      <c r="AS496" s="413">
        <f t="shared" si="98"/>
        <v>-100</v>
      </c>
      <c r="AT496" s="413">
        <f t="shared" si="99"/>
        <v>0</v>
      </c>
      <c r="AU496" s="413">
        <f t="shared" si="100"/>
        <v>0</v>
      </c>
      <c r="AV496" s="413">
        <f t="shared" si="101"/>
        <v>0</v>
      </c>
      <c r="AW496" s="413">
        <f t="shared" si="102"/>
        <v>0</v>
      </c>
      <c r="AX496" s="195"/>
      <c r="AY496" s="195"/>
      <c r="AZ496" s="195"/>
    </row>
    <row r="497" spans="1:52" s="108" customFormat="1" outlineLevel="1">
      <c r="A497" s="642" t="str">
        <f t="shared" si="85"/>
        <v>1</v>
      </c>
      <c r="B497" s="108" t="s">
        <v>422</v>
      </c>
      <c r="L497" s="409" t="s">
        <v>610</v>
      </c>
      <c r="M497" s="417" t="s">
        <v>611</v>
      </c>
      <c r="N497" s="411" t="s">
        <v>369</v>
      </c>
      <c r="O497" s="425">
        <f>SUMIFS(Покупка!O$15:O$53,Покупка!$A$15:$A$53,$A497,Покупка!$M$15:$M$53,$B497)</f>
        <v>0</v>
      </c>
      <c r="P497" s="425">
        <f>SUMIFS(Покупка!P$15:P$53,Покупка!$A$15:$A$53,$A497,Покупка!$M$15:$M$53,$B497)</f>
        <v>0</v>
      </c>
      <c r="Q497" s="425">
        <f>SUMIFS(Покупка!Q$15:Q$53,Покупка!$A$15:$A$53,$A497,Покупка!$M$15:$M$53,$B497)</f>
        <v>0</v>
      </c>
      <c r="R497" s="413">
        <f t="shared" si="90"/>
        <v>0</v>
      </c>
      <c r="S497" s="425">
        <f>SUMIFS(Покупка!R$15:R$53,Покупка!$A$15:$A$53,$A497,Покупка!$M$15:$M$53,$B497)</f>
        <v>0</v>
      </c>
      <c r="T497" s="425">
        <f>SUMIFS(Покупка!S$15:S$53,Покупка!$A$15:$A$53,$A497,Покупка!$M$15:$M$53,$B497)</f>
        <v>0</v>
      </c>
      <c r="U497" s="425">
        <f>SUMIFS(Покупка!T$15:T$53,Покупка!$A$15:$A$53,$A497,Покупка!$M$15:$M$53,$B497)</f>
        <v>0</v>
      </c>
      <c r="V497" s="425">
        <f>SUMIFS(Покупка!U$15:U$53,Покупка!$A$15:$A$53,$A497,Покупка!$M$15:$M$53,$B497)</f>
        <v>0</v>
      </c>
      <c r="W497" s="425">
        <f>SUMIFS(Покупка!V$15:V$53,Покупка!$A$15:$A$53,$A497,Покупка!$M$15:$M$53,$B497)</f>
        <v>0</v>
      </c>
      <c r="X497" s="425">
        <f>SUMIFS(Покупка!W$15:W$53,Покупка!$A$15:$A$53,$A497,Покупка!$M$15:$M$53,$B497)</f>
        <v>0</v>
      </c>
      <c r="Y497" s="425">
        <f>SUMIFS(Покупка!X$15:X$53,Покупка!$A$15:$A$53,$A497,Покупка!$M$15:$M$53,$B497)</f>
        <v>0</v>
      </c>
      <c r="Z497" s="425">
        <f>SUMIFS(Покупка!Y$15:Y$53,Покупка!$A$15:$A$53,$A497,Покупка!$M$15:$M$53,$B497)</f>
        <v>0</v>
      </c>
      <c r="AA497" s="425">
        <f>SUMIFS(Покупка!Z$15:Z$53,Покупка!$A$15:$A$53,$A497,Покупка!$M$15:$M$53,$B497)</f>
        <v>0</v>
      </c>
      <c r="AB497" s="425">
        <f>SUMIFS(Покупка!AA$15:AA$53,Покупка!$A$15:$A$53,$A497,Покупка!$M$15:$M$53,$B497)</f>
        <v>0</v>
      </c>
      <c r="AC497" s="425">
        <f>SUMIFS(Покупка!AB$15:AB$53,Покупка!$A$15:$A$53,$A497,Покупка!$M$15:$M$53,$B497)</f>
        <v>0</v>
      </c>
      <c r="AD497" s="425">
        <f>SUMIFS(Покупка!AC$15:AC$53,Покупка!$A$15:$A$53,$A497,Покупка!$M$15:$M$53,$B497)</f>
        <v>0</v>
      </c>
      <c r="AE497" s="425">
        <f>SUMIFS(Покупка!AD$15:AD$53,Покупка!$A$15:$A$53,$A497,Покупка!$M$15:$M$53,$B497)</f>
        <v>0</v>
      </c>
      <c r="AF497" s="425">
        <f>SUMIFS(Покупка!AE$15:AE$53,Покупка!$A$15:$A$53,$A497,Покупка!$M$15:$M$53,$B497)</f>
        <v>0</v>
      </c>
      <c r="AG497" s="425">
        <f>SUMIFS(Покупка!AF$15:AF$53,Покупка!$A$15:$A$53,$A497,Покупка!$M$15:$M$53,$B497)</f>
        <v>0</v>
      </c>
      <c r="AH497" s="425">
        <f>SUMIFS(Покупка!AG$15:AG$53,Покупка!$A$15:$A$53,$A497,Покупка!$M$15:$M$53,$B497)</f>
        <v>0</v>
      </c>
      <c r="AI497" s="425">
        <f>SUMIFS(Покупка!AH$15:AH$53,Покупка!$A$15:$A$53,$A497,Покупка!$M$15:$M$53,$B497)</f>
        <v>0</v>
      </c>
      <c r="AJ497" s="425">
        <f>SUMIFS(Покупка!AI$15:AI$53,Покупка!$A$15:$A$53,$A497,Покупка!$M$15:$M$53,$B497)</f>
        <v>0</v>
      </c>
      <c r="AK497" s="425">
        <f>SUMIFS(Покупка!AJ$15:AJ$53,Покупка!$A$15:$A$53,$A497,Покупка!$M$15:$M$53,$B497)</f>
        <v>0</v>
      </c>
      <c r="AL497" s="425">
        <f>SUMIFS(Покупка!AK$15:AK$53,Покупка!$A$15:$A$53,$A497,Покупка!$M$15:$M$53,$B497)</f>
        <v>0</v>
      </c>
      <c r="AM497" s="425">
        <f>SUMIFS(Покупка!AL$15:AL$53,Покупка!$A$15:$A$53,$A497,Покупка!$M$15:$M$53,$B497)</f>
        <v>0</v>
      </c>
      <c r="AN497" s="413">
        <f t="shared" si="89"/>
        <v>0</v>
      </c>
      <c r="AO497" s="413">
        <f t="shared" si="94"/>
        <v>0</v>
      </c>
      <c r="AP497" s="413">
        <f t="shared" si="95"/>
        <v>0</v>
      </c>
      <c r="AQ497" s="413">
        <f t="shared" si="96"/>
        <v>0</v>
      </c>
      <c r="AR497" s="413">
        <f t="shared" si="97"/>
        <v>0</v>
      </c>
      <c r="AS497" s="413">
        <f t="shared" si="98"/>
        <v>0</v>
      </c>
      <c r="AT497" s="413">
        <f t="shared" si="99"/>
        <v>0</v>
      </c>
      <c r="AU497" s="413">
        <f t="shared" si="100"/>
        <v>0</v>
      </c>
      <c r="AV497" s="413">
        <f t="shared" si="101"/>
        <v>0</v>
      </c>
      <c r="AW497" s="413">
        <f t="shared" si="102"/>
        <v>0</v>
      </c>
      <c r="AX497" s="195"/>
      <c r="AY497" s="195"/>
      <c r="AZ497" s="195"/>
    </row>
    <row r="498" spans="1:52" s="108" customFormat="1" outlineLevel="1">
      <c r="A498" s="642" t="str">
        <f t="shared" si="85"/>
        <v>1</v>
      </c>
      <c r="B498" s="108" t="s">
        <v>420</v>
      </c>
      <c r="L498" s="409" t="s">
        <v>612</v>
      </c>
      <c r="M498" s="417" t="s">
        <v>613</v>
      </c>
      <c r="N498" s="411" t="s">
        <v>369</v>
      </c>
      <c r="O498" s="425">
        <f>SUMIFS(Покупка!O$15:O$53,Покупка!$A$15:$A$53,$A498,Покупка!$M$15:$M$53,$B498)</f>
        <v>227.35</v>
      </c>
      <c r="P498" s="425">
        <f>SUMIFS(Покупка!P$15:P$53,Покупка!$A$15:$A$53,$A498,Покупка!$M$15:$M$53,$B498)</f>
        <v>67.2</v>
      </c>
      <c r="Q498" s="425">
        <f>SUMIFS(Покупка!Q$15:Q$53,Покупка!$A$15:$A$53,$A498,Покупка!$M$15:$M$53,$B498)</f>
        <v>67.2</v>
      </c>
      <c r="R498" s="413">
        <f t="shared" si="90"/>
        <v>0</v>
      </c>
      <c r="S498" s="425">
        <f>SUMIFS(Покупка!R$15:R$53,Покупка!$A$15:$A$53,$A498,Покупка!$M$15:$M$53,$B498)</f>
        <v>235.99</v>
      </c>
      <c r="T498" s="425">
        <f>SUMIFS(Покупка!S$15:S$53,Покупка!$A$15:$A$53,$A498,Покупка!$M$15:$M$53,$B498)</f>
        <v>88.2</v>
      </c>
      <c r="U498" s="425">
        <f>SUMIFS(Покупка!T$15:T$53,Покупка!$A$15:$A$53,$A498,Покупка!$M$15:$M$53,$B498)</f>
        <v>92.610000000000014</v>
      </c>
      <c r="V498" s="425">
        <f>SUMIFS(Покупка!U$15:U$53,Покупка!$A$15:$A$53,$A498,Покупка!$M$15:$M$53,$B498)</f>
        <v>97.240500000000011</v>
      </c>
      <c r="W498" s="425">
        <f>SUMIFS(Покупка!V$15:V$53,Покупка!$A$15:$A$53,$A498,Покупка!$M$15:$M$53,$B498)</f>
        <v>102.10252500000001</v>
      </c>
      <c r="X498" s="425">
        <f>SUMIFS(Покупка!W$15:W$53,Покупка!$A$15:$A$53,$A498,Покупка!$M$15:$M$53,$B498)</f>
        <v>107.20765125000003</v>
      </c>
      <c r="Y498" s="425">
        <f>SUMIFS(Покупка!X$15:X$53,Покупка!$A$15:$A$53,$A498,Покупка!$M$15:$M$53,$B498)</f>
        <v>0</v>
      </c>
      <c r="Z498" s="425">
        <f>SUMIFS(Покупка!Y$15:Y$53,Покупка!$A$15:$A$53,$A498,Покупка!$M$15:$M$53,$B498)</f>
        <v>0</v>
      </c>
      <c r="AA498" s="425">
        <f>SUMIFS(Покупка!Z$15:Z$53,Покупка!$A$15:$A$53,$A498,Покупка!$M$15:$M$53,$B498)</f>
        <v>0</v>
      </c>
      <c r="AB498" s="425">
        <f>SUMIFS(Покупка!AA$15:AA$53,Покупка!$A$15:$A$53,$A498,Покупка!$M$15:$M$53,$B498)</f>
        <v>0</v>
      </c>
      <c r="AC498" s="425">
        <f>SUMIFS(Покупка!AB$15:AB$53,Покупка!$A$15:$A$53,$A498,Покупка!$M$15:$M$53,$B498)</f>
        <v>0</v>
      </c>
      <c r="AD498" s="425">
        <f>SUMIFS(Покупка!AC$15:AC$53,Покупка!$A$15:$A$53,$A498,Покупка!$M$15:$M$53,$B498)</f>
        <v>80.306100000000001</v>
      </c>
      <c r="AE498" s="425">
        <f>SUMIFS(Покупка!AD$15:AD$53,Покупка!$A$15:$A$53,$A498,Покупка!$M$15:$M$53,$B498)</f>
        <v>83.678956200000002</v>
      </c>
      <c r="AF498" s="425">
        <f>SUMIFS(Покупка!AE$15:AE$53,Покупка!$A$15:$A$53,$A498,Покупка!$M$15:$M$53,$B498)</f>
        <v>87.026114448000001</v>
      </c>
      <c r="AG498" s="425">
        <f>SUMIFS(Покупка!AF$15:AF$53,Покупка!$A$15:$A$53,$A498,Покупка!$M$15:$M$53,$B498)</f>
        <v>90.507159025920004</v>
      </c>
      <c r="AH498" s="425">
        <f>SUMIFS(Покупка!AG$15:AG$53,Покупка!$A$15:$A$53,$A498,Покупка!$M$15:$M$53,$B498)</f>
        <v>94.127445386956808</v>
      </c>
      <c r="AI498" s="425">
        <f>SUMIFS(Покупка!AH$15:AH$53,Покупка!$A$15:$A$53,$A498,Покупка!$M$15:$M$53,$B498)</f>
        <v>0</v>
      </c>
      <c r="AJ498" s="425">
        <f>SUMIFS(Покупка!AI$15:AI$53,Покупка!$A$15:$A$53,$A498,Покупка!$M$15:$M$53,$B498)</f>
        <v>0</v>
      </c>
      <c r="AK498" s="425">
        <f>SUMIFS(Покупка!AJ$15:AJ$53,Покупка!$A$15:$A$53,$A498,Покупка!$M$15:$M$53,$B498)</f>
        <v>0</v>
      </c>
      <c r="AL498" s="425">
        <f>SUMIFS(Покупка!AK$15:AK$53,Покупка!$A$15:$A$53,$A498,Покупка!$M$15:$M$53,$B498)</f>
        <v>0</v>
      </c>
      <c r="AM498" s="425">
        <f>SUMIFS(Покупка!AL$15:AL$53,Покупка!$A$15:$A$53,$A498,Покупка!$M$15:$M$53,$B498)</f>
        <v>0</v>
      </c>
      <c r="AN498" s="413">
        <f t="shared" si="89"/>
        <v>-65.970549599559305</v>
      </c>
      <c r="AO498" s="413">
        <f t="shared" si="94"/>
        <v>4.200000000000002</v>
      </c>
      <c r="AP498" s="413">
        <f t="shared" si="95"/>
        <v>3.9999999999999996</v>
      </c>
      <c r="AQ498" s="413">
        <f t="shared" si="96"/>
        <v>4.0000000000000027</v>
      </c>
      <c r="AR498" s="413">
        <f t="shared" si="97"/>
        <v>4.0000000000000044</v>
      </c>
      <c r="AS498" s="413">
        <f t="shared" si="98"/>
        <v>-100</v>
      </c>
      <c r="AT498" s="413">
        <f t="shared" si="99"/>
        <v>0</v>
      </c>
      <c r="AU498" s="413">
        <f t="shared" si="100"/>
        <v>0</v>
      </c>
      <c r="AV498" s="413">
        <f t="shared" si="101"/>
        <v>0</v>
      </c>
      <c r="AW498" s="413">
        <f t="shared" si="102"/>
        <v>0</v>
      </c>
      <c r="AX498" s="195"/>
      <c r="AY498" s="195"/>
      <c r="AZ498" s="195"/>
    </row>
    <row r="499" spans="1:52" s="108" customFormat="1" outlineLevel="1">
      <c r="A499" s="642" t="str">
        <f t="shared" si="85"/>
        <v>1</v>
      </c>
      <c r="B499" s="108" t="s">
        <v>428</v>
      </c>
      <c r="L499" s="409" t="s">
        <v>614</v>
      </c>
      <c r="M499" s="417" t="s">
        <v>615</v>
      </c>
      <c r="N499" s="411" t="s">
        <v>369</v>
      </c>
      <c r="O499" s="425">
        <f>SUMIFS(Покупка!O$15:O$53,Покупка!$A$15:$A$53,$A499,Покупка!$M$15:$M$53,$B499)</f>
        <v>0</v>
      </c>
      <c r="P499" s="425">
        <f>SUMIFS(Покупка!P$15:P$53,Покупка!$A$15:$A$53,$A499,Покупка!$M$15:$M$53,$B499)</f>
        <v>0</v>
      </c>
      <c r="Q499" s="425">
        <f>SUMIFS(Покупка!Q$15:Q$53,Покупка!$A$15:$A$53,$A499,Покупка!$M$15:$M$53,$B499)</f>
        <v>0</v>
      </c>
      <c r="R499" s="413">
        <f t="shared" si="90"/>
        <v>0</v>
      </c>
      <c r="S499" s="425">
        <f>SUMIFS(Покупка!R$15:R$53,Покупка!$A$15:$A$53,$A499,Покупка!$M$15:$M$53,$B499)</f>
        <v>0</v>
      </c>
      <c r="T499" s="425">
        <f>SUMIFS(Покупка!S$15:S$53,Покупка!$A$15:$A$53,$A499,Покупка!$M$15:$M$53,$B499)</f>
        <v>0</v>
      </c>
      <c r="U499" s="425">
        <f>SUMIFS(Покупка!T$15:T$53,Покупка!$A$15:$A$53,$A499,Покупка!$M$15:$M$53,$B499)</f>
        <v>0</v>
      </c>
      <c r="V499" s="425">
        <f>SUMIFS(Покупка!U$15:U$53,Покупка!$A$15:$A$53,$A499,Покупка!$M$15:$M$53,$B499)</f>
        <v>0</v>
      </c>
      <c r="W499" s="425">
        <f>SUMIFS(Покупка!V$15:V$53,Покупка!$A$15:$A$53,$A499,Покупка!$M$15:$M$53,$B499)</f>
        <v>0</v>
      </c>
      <c r="X499" s="425">
        <f>SUMIFS(Покупка!W$15:W$53,Покупка!$A$15:$A$53,$A499,Покупка!$M$15:$M$53,$B499)</f>
        <v>0</v>
      </c>
      <c r="Y499" s="425">
        <f>SUMIFS(Покупка!X$15:X$53,Покупка!$A$15:$A$53,$A499,Покупка!$M$15:$M$53,$B499)</f>
        <v>0</v>
      </c>
      <c r="Z499" s="425">
        <f>SUMIFS(Покупка!Y$15:Y$53,Покупка!$A$15:$A$53,$A499,Покупка!$M$15:$M$53,$B499)</f>
        <v>0</v>
      </c>
      <c r="AA499" s="425">
        <f>SUMIFS(Покупка!Z$15:Z$53,Покупка!$A$15:$A$53,$A499,Покупка!$M$15:$M$53,$B499)</f>
        <v>0</v>
      </c>
      <c r="AB499" s="425">
        <f>SUMIFS(Покупка!AA$15:AA$53,Покупка!$A$15:$A$53,$A499,Покупка!$M$15:$M$53,$B499)</f>
        <v>0</v>
      </c>
      <c r="AC499" s="425">
        <f>SUMIFS(Покупка!AB$15:AB$53,Покупка!$A$15:$A$53,$A499,Покупка!$M$15:$M$53,$B499)</f>
        <v>0</v>
      </c>
      <c r="AD499" s="425">
        <f>SUMIFS(Покупка!AC$15:AC$53,Покупка!$A$15:$A$53,$A499,Покупка!$M$15:$M$53,$B499)</f>
        <v>0</v>
      </c>
      <c r="AE499" s="425">
        <f>SUMIFS(Покупка!AD$15:AD$53,Покупка!$A$15:$A$53,$A499,Покупка!$M$15:$M$53,$B499)</f>
        <v>0</v>
      </c>
      <c r="AF499" s="425">
        <f>SUMIFS(Покупка!AE$15:AE$53,Покупка!$A$15:$A$53,$A499,Покупка!$M$15:$M$53,$B499)</f>
        <v>0</v>
      </c>
      <c r="AG499" s="425">
        <f>SUMIFS(Покупка!AF$15:AF$53,Покупка!$A$15:$A$53,$A499,Покупка!$M$15:$M$53,$B499)</f>
        <v>0</v>
      </c>
      <c r="AH499" s="425">
        <f>SUMIFS(Покупка!AG$15:AG$53,Покупка!$A$15:$A$53,$A499,Покупка!$M$15:$M$53,$B499)</f>
        <v>0</v>
      </c>
      <c r="AI499" s="425">
        <f>SUMIFS(Покупка!AH$15:AH$53,Покупка!$A$15:$A$53,$A499,Покупка!$M$15:$M$53,$B499)</f>
        <v>0</v>
      </c>
      <c r="AJ499" s="425">
        <f>SUMIFS(Покупка!AI$15:AI$53,Покупка!$A$15:$A$53,$A499,Покупка!$M$15:$M$53,$B499)</f>
        <v>0</v>
      </c>
      <c r="AK499" s="425">
        <f>SUMIFS(Покупка!AJ$15:AJ$53,Покупка!$A$15:$A$53,$A499,Покупка!$M$15:$M$53,$B499)</f>
        <v>0</v>
      </c>
      <c r="AL499" s="425">
        <f>SUMIFS(Покупка!AK$15:AK$53,Покупка!$A$15:$A$53,$A499,Покупка!$M$15:$M$53,$B499)</f>
        <v>0</v>
      </c>
      <c r="AM499" s="425">
        <f>SUMIFS(Покупка!AL$15:AL$53,Покупка!$A$15:$A$53,$A499,Покупка!$M$15:$M$53,$B499)</f>
        <v>0</v>
      </c>
      <c r="AN499" s="413">
        <f t="shared" si="89"/>
        <v>0</v>
      </c>
      <c r="AO499" s="413">
        <f t="shared" si="94"/>
        <v>0</v>
      </c>
      <c r="AP499" s="413">
        <f t="shared" si="95"/>
        <v>0</v>
      </c>
      <c r="AQ499" s="413">
        <f t="shared" si="96"/>
        <v>0</v>
      </c>
      <c r="AR499" s="413">
        <f t="shared" si="97"/>
        <v>0</v>
      </c>
      <c r="AS499" s="413">
        <f t="shared" si="98"/>
        <v>0</v>
      </c>
      <c r="AT499" s="413">
        <f t="shared" si="99"/>
        <v>0</v>
      </c>
      <c r="AU499" s="413">
        <f t="shared" si="100"/>
        <v>0</v>
      </c>
      <c r="AV499" s="413">
        <f t="shared" si="101"/>
        <v>0</v>
      </c>
      <c r="AW499" s="413">
        <f t="shared" si="102"/>
        <v>0</v>
      </c>
      <c r="AX499" s="195"/>
      <c r="AY499" s="195"/>
      <c r="AZ499" s="195"/>
    </row>
    <row r="500" spans="1:52" s="108" customFormat="1" ht="22.5" outlineLevel="1">
      <c r="A500" s="642" t="str">
        <f t="shared" si="85"/>
        <v>1</v>
      </c>
      <c r="L500" s="409" t="s">
        <v>616</v>
      </c>
      <c r="M500" s="417" t="s">
        <v>617</v>
      </c>
      <c r="N500" s="411" t="s">
        <v>369</v>
      </c>
      <c r="O500" s="412"/>
      <c r="P500" s="412"/>
      <c r="Q500" s="412"/>
      <c r="R500" s="413">
        <f t="shared" si="90"/>
        <v>0</v>
      </c>
      <c r="S500" s="412"/>
      <c r="T500" s="412"/>
      <c r="U500" s="412"/>
      <c r="V500" s="412"/>
      <c r="W500" s="412"/>
      <c r="X500" s="412"/>
      <c r="Y500" s="412"/>
      <c r="Z500" s="412"/>
      <c r="AA500" s="412"/>
      <c r="AB500" s="412"/>
      <c r="AC500" s="412"/>
      <c r="AD500" s="412"/>
      <c r="AE500" s="412"/>
      <c r="AF500" s="412"/>
      <c r="AG500" s="412"/>
      <c r="AH500" s="412"/>
      <c r="AI500" s="412"/>
      <c r="AJ500" s="412"/>
      <c r="AK500" s="412"/>
      <c r="AL500" s="412"/>
      <c r="AM500" s="412"/>
      <c r="AN500" s="413">
        <f t="shared" si="89"/>
        <v>0</v>
      </c>
      <c r="AO500" s="413">
        <f t="shared" si="94"/>
        <v>0</v>
      </c>
      <c r="AP500" s="413">
        <f t="shared" si="95"/>
        <v>0</v>
      </c>
      <c r="AQ500" s="413">
        <f t="shared" si="96"/>
        <v>0</v>
      </c>
      <c r="AR500" s="413">
        <f t="shared" si="97"/>
        <v>0</v>
      </c>
      <c r="AS500" s="413">
        <f t="shared" si="98"/>
        <v>0</v>
      </c>
      <c r="AT500" s="413">
        <f t="shared" si="99"/>
        <v>0</v>
      </c>
      <c r="AU500" s="413">
        <f t="shared" si="100"/>
        <v>0</v>
      </c>
      <c r="AV500" s="413">
        <f t="shared" si="101"/>
        <v>0</v>
      </c>
      <c r="AW500" s="413">
        <f t="shared" si="102"/>
        <v>0</v>
      </c>
      <c r="AX500" s="195"/>
      <c r="AY500" s="195"/>
      <c r="AZ500" s="195"/>
    </row>
    <row r="501" spans="1:52" s="108" customFormat="1" outlineLevel="1">
      <c r="A501" s="642" t="str">
        <f t="shared" si="85"/>
        <v>1</v>
      </c>
      <c r="L501" s="409" t="s">
        <v>618</v>
      </c>
      <c r="M501" s="417" t="s">
        <v>619</v>
      </c>
      <c r="N501" s="411" t="s">
        <v>369</v>
      </c>
      <c r="O501" s="412"/>
      <c r="P501" s="412"/>
      <c r="Q501" s="412"/>
      <c r="R501" s="413">
        <f t="shared" si="90"/>
        <v>0</v>
      </c>
      <c r="S501" s="412"/>
      <c r="T501" s="412"/>
      <c r="U501" s="412"/>
      <c r="V501" s="412"/>
      <c r="W501" s="412"/>
      <c r="X501" s="412"/>
      <c r="Y501" s="412"/>
      <c r="Z501" s="412"/>
      <c r="AA501" s="412"/>
      <c r="AB501" s="412"/>
      <c r="AC501" s="412"/>
      <c r="AD501" s="412"/>
      <c r="AE501" s="412"/>
      <c r="AF501" s="412"/>
      <c r="AG501" s="412"/>
      <c r="AH501" s="412"/>
      <c r="AI501" s="412"/>
      <c r="AJ501" s="412"/>
      <c r="AK501" s="412"/>
      <c r="AL501" s="412"/>
      <c r="AM501" s="412"/>
      <c r="AN501" s="413">
        <f t="shared" si="89"/>
        <v>0</v>
      </c>
      <c r="AO501" s="413">
        <f t="shared" si="94"/>
        <v>0</v>
      </c>
      <c r="AP501" s="413">
        <f t="shared" si="95"/>
        <v>0</v>
      </c>
      <c r="AQ501" s="413">
        <f t="shared" si="96"/>
        <v>0</v>
      </c>
      <c r="AR501" s="413">
        <f t="shared" si="97"/>
        <v>0</v>
      </c>
      <c r="AS501" s="413">
        <f t="shared" si="98"/>
        <v>0</v>
      </c>
      <c r="AT501" s="413">
        <f t="shared" si="99"/>
        <v>0</v>
      </c>
      <c r="AU501" s="413">
        <f t="shared" si="100"/>
        <v>0</v>
      </c>
      <c r="AV501" s="413">
        <f t="shared" si="101"/>
        <v>0</v>
      </c>
      <c r="AW501" s="413">
        <f t="shared" si="102"/>
        <v>0</v>
      </c>
      <c r="AX501" s="195"/>
      <c r="AY501" s="195"/>
      <c r="AZ501" s="195"/>
    </row>
    <row r="502" spans="1:52" s="108" customFormat="1" outlineLevel="1">
      <c r="A502" s="642" t="str">
        <f t="shared" si="85"/>
        <v>1</v>
      </c>
      <c r="B502" s="108" t="s">
        <v>424</v>
      </c>
      <c r="L502" s="409" t="s">
        <v>620</v>
      </c>
      <c r="M502" s="417" t="s">
        <v>621</v>
      </c>
      <c r="N502" s="411" t="s">
        <v>369</v>
      </c>
      <c r="O502" s="425">
        <f>SUMIFS(Покупка!O$15:O$53,Покупка!$A$15:$A$53,$A502,Покупка!$M$15:$M$53,$B502)</f>
        <v>128.69</v>
      </c>
      <c r="P502" s="425">
        <f>SUMIFS(Покупка!P$15:P$53,Покупка!$A$15:$A$53,$A502,Покупка!$M$15:$M$53,$B502)</f>
        <v>131.79</v>
      </c>
      <c r="Q502" s="425">
        <f>SUMIFS(Покупка!Q$15:Q$53,Покупка!$A$15:$A$53,$A502,Покупка!$M$15:$M$53,$B502)</f>
        <v>131.79</v>
      </c>
      <c r="R502" s="413">
        <f t="shared" si="90"/>
        <v>0</v>
      </c>
      <c r="S502" s="425">
        <f>SUMIFS(Покупка!R$15:R$53,Покупка!$A$15:$A$53,$A502,Покупка!$M$15:$M$53,$B502)</f>
        <v>145.69</v>
      </c>
      <c r="T502" s="425">
        <f>SUMIFS(Покупка!S$15:S$53,Покупка!$A$15:$A$53,$A502,Покупка!$M$15:$M$53,$B502)</f>
        <v>233.23</v>
      </c>
      <c r="U502" s="425">
        <f>SUMIFS(Покупка!T$15:T$53,Покупка!$A$15:$A$53,$A502,Покупка!$M$15:$M$53,$B502)</f>
        <v>244.89150000000001</v>
      </c>
      <c r="V502" s="425">
        <f>SUMIFS(Покупка!U$15:U$53,Покупка!$A$15:$A$53,$A502,Покупка!$M$15:$M$53,$B502)</f>
        <v>257.13607500000001</v>
      </c>
      <c r="W502" s="425">
        <f>SUMIFS(Покупка!V$15:V$53,Покупка!$A$15:$A$53,$A502,Покупка!$M$15:$M$53,$B502)</f>
        <v>269.99287875000005</v>
      </c>
      <c r="X502" s="425">
        <f>SUMIFS(Покупка!W$15:W$53,Покупка!$A$15:$A$53,$A502,Покупка!$M$15:$M$53,$B502)</f>
        <v>283.49252268750007</v>
      </c>
      <c r="Y502" s="425">
        <f>SUMIFS(Покупка!X$15:X$53,Покупка!$A$15:$A$53,$A502,Покупка!$M$15:$M$53,$B502)</f>
        <v>0</v>
      </c>
      <c r="Z502" s="425">
        <f>SUMIFS(Покупка!Y$15:Y$53,Покупка!$A$15:$A$53,$A502,Покупка!$M$15:$M$53,$B502)</f>
        <v>0</v>
      </c>
      <c r="AA502" s="425">
        <f>SUMIFS(Покупка!Z$15:Z$53,Покупка!$A$15:$A$53,$A502,Покупка!$M$15:$M$53,$B502)</f>
        <v>0</v>
      </c>
      <c r="AB502" s="425">
        <f>SUMIFS(Покупка!AA$15:AA$53,Покупка!$A$15:$A$53,$A502,Покупка!$M$15:$M$53,$B502)</f>
        <v>0</v>
      </c>
      <c r="AC502" s="425">
        <f>SUMIFS(Покупка!AB$15:AB$53,Покупка!$A$15:$A$53,$A502,Покупка!$M$15:$M$53,$B502)</f>
        <v>0</v>
      </c>
      <c r="AD502" s="425">
        <f>SUMIFS(Покупка!AC$15:AC$53,Покупка!$A$15:$A$53,$A502,Покупка!$M$15:$M$53,$B502)</f>
        <v>208.82230000000001</v>
      </c>
      <c r="AE502" s="425">
        <f>SUMIFS(Покупка!AD$15:AD$53,Покупка!$A$15:$A$53,$A502,Покупка!$M$15:$M$53,$B502)</f>
        <v>217.59283660000003</v>
      </c>
      <c r="AF502" s="425">
        <f>SUMIFS(Покупка!AE$15:AE$53,Покупка!$A$15:$A$53,$A502,Покупка!$M$15:$M$53,$B502)</f>
        <v>226.29655006400003</v>
      </c>
      <c r="AG502" s="425">
        <f>SUMIFS(Покупка!AF$15:AF$53,Покупка!$A$15:$A$53,$A502,Покупка!$M$15:$M$53,$B502)</f>
        <v>235.34841206656003</v>
      </c>
      <c r="AH502" s="425">
        <f>SUMIFS(Покупка!AG$15:AG$53,Покупка!$A$15:$A$53,$A502,Покупка!$M$15:$M$53,$B502)</f>
        <v>244.76234854922245</v>
      </c>
      <c r="AI502" s="425">
        <f>SUMIFS(Покупка!AH$15:AH$53,Покупка!$A$15:$A$53,$A502,Покупка!$M$15:$M$53,$B502)</f>
        <v>0</v>
      </c>
      <c r="AJ502" s="425">
        <f>SUMIFS(Покупка!AI$15:AI$53,Покупка!$A$15:$A$53,$A502,Покупка!$M$15:$M$53,$B502)</f>
        <v>0</v>
      </c>
      <c r="AK502" s="425">
        <f>SUMIFS(Покупка!AJ$15:AJ$53,Покупка!$A$15:$A$53,$A502,Покупка!$M$15:$M$53,$B502)</f>
        <v>0</v>
      </c>
      <c r="AL502" s="425">
        <f>SUMIFS(Покупка!AK$15:AK$53,Покупка!$A$15:$A$53,$A502,Покупка!$M$15:$M$53,$B502)</f>
        <v>0</v>
      </c>
      <c r="AM502" s="425">
        <f>SUMIFS(Покупка!AL$15:AL$53,Покупка!$A$15:$A$53,$A502,Покупка!$M$15:$M$53,$B502)</f>
        <v>0</v>
      </c>
      <c r="AN502" s="413">
        <f t="shared" si="89"/>
        <v>43.333310453703078</v>
      </c>
      <c r="AO502" s="413">
        <f t="shared" si="94"/>
        <v>4.2000000000000064</v>
      </c>
      <c r="AP502" s="413">
        <f t="shared" si="95"/>
        <v>4.0000000000000009</v>
      </c>
      <c r="AQ502" s="413">
        <f t="shared" si="96"/>
        <v>3.9999999999999996</v>
      </c>
      <c r="AR502" s="413">
        <f t="shared" si="97"/>
        <v>4.000000000000008</v>
      </c>
      <c r="AS502" s="413">
        <f t="shared" si="98"/>
        <v>-100</v>
      </c>
      <c r="AT502" s="413">
        <f t="shared" si="99"/>
        <v>0</v>
      </c>
      <c r="AU502" s="413">
        <f t="shared" si="100"/>
        <v>0</v>
      </c>
      <c r="AV502" s="413">
        <f t="shared" si="101"/>
        <v>0</v>
      </c>
      <c r="AW502" s="413">
        <f t="shared" si="102"/>
        <v>0</v>
      </c>
      <c r="AX502" s="195"/>
      <c r="AY502" s="195"/>
      <c r="AZ502" s="195"/>
    </row>
    <row r="503" spans="1:52" s="108" customFormat="1" outlineLevel="1">
      <c r="A503" s="642" t="str">
        <f t="shared" si="85"/>
        <v>1</v>
      </c>
      <c r="B503" s="108" t="s">
        <v>425</v>
      </c>
      <c r="L503" s="409" t="s">
        <v>622</v>
      </c>
      <c r="M503" s="417" t="s">
        <v>623</v>
      </c>
      <c r="N503" s="411" t="s">
        <v>369</v>
      </c>
      <c r="O503" s="425">
        <f>SUMIFS(Покупка!O$15:O$53,Покупка!$A$15:$A$53,$A503,Покупка!$M$15:$M$53,$B503)</f>
        <v>0</v>
      </c>
      <c r="P503" s="425">
        <f>SUMIFS(Покупка!P$15:P$53,Покупка!$A$15:$A$53,$A503,Покупка!$M$15:$M$53,$B503)</f>
        <v>0</v>
      </c>
      <c r="Q503" s="425">
        <f>SUMIFS(Покупка!Q$15:Q$53,Покупка!$A$15:$A$53,$A503,Покупка!$M$15:$M$53,$B503)</f>
        <v>0</v>
      </c>
      <c r="R503" s="413">
        <f t="shared" si="90"/>
        <v>0</v>
      </c>
      <c r="S503" s="425">
        <f>SUMIFS(Покупка!R$15:R$53,Покупка!$A$15:$A$53,$A503,Покупка!$M$15:$M$53,$B503)</f>
        <v>0</v>
      </c>
      <c r="T503" s="425">
        <f>SUMIFS(Покупка!S$15:S$53,Покупка!$A$15:$A$53,$A503,Покупка!$M$15:$M$53,$B503)</f>
        <v>0</v>
      </c>
      <c r="U503" s="425">
        <f>SUMIFS(Покупка!T$15:T$53,Покупка!$A$15:$A$53,$A503,Покупка!$M$15:$M$53,$B503)</f>
        <v>0</v>
      </c>
      <c r="V503" s="425">
        <f>SUMIFS(Покупка!U$15:U$53,Покупка!$A$15:$A$53,$A503,Покупка!$M$15:$M$53,$B503)</f>
        <v>0</v>
      </c>
      <c r="W503" s="425">
        <f>SUMIFS(Покупка!V$15:V$53,Покупка!$A$15:$A$53,$A503,Покупка!$M$15:$M$53,$B503)</f>
        <v>0</v>
      </c>
      <c r="X503" s="425">
        <f>SUMIFS(Покупка!W$15:W$53,Покупка!$A$15:$A$53,$A503,Покупка!$M$15:$M$53,$B503)</f>
        <v>0</v>
      </c>
      <c r="Y503" s="425">
        <f>SUMIFS(Покупка!X$15:X$53,Покупка!$A$15:$A$53,$A503,Покупка!$M$15:$M$53,$B503)</f>
        <v>0</v>
      </c>
      <c r="Z503" s="425">
        <f>SUMIFS(Покупка!Y$15:Y$53,Покупка!$A$15:$A$53,$A503,Покупка!$M$15:$M$53,$B503)</f>
        <v>0</v>
      </c>
      <c r="AA503" s="425">
        <f>SUMIFS(Покупка!Z$15:Z$53,Покупка!$A$15:$A$53,$A503,Покупка!$M$15:$M$53,$B503)</f>
        <v>0</v>
      </c>
      <c r="AB503" s="425">
        <f>SUMIFS(Покупка!AA$15:AA$53,Покупка!$A$15:$A$53,$A503,Покупка!$M$15:$M$53,$B503)</f>
        <v>0</v>
      </c>
      <c r="AC503" s="425">
        <f>SUMIFS(Покупка!AB$15:AB$53,Покупка!$A$15:$A$53,$A503,Покупка!$M$15:$M$53,$B503)</f>
        <v>0</v>
      </c>
      <c r="AD503" s="425">
        <f>SUMIFS(Покупка!AC$15:AC$53,Покупка!$A$15:$A$53,$A503,Покупка!$M$15:$M$53,$B503)</f>
        <v>0</v>
      </c>
      <c r="AE503" s="425">
        <f>SUMIFS(Покупка!AD$15:AD$53,Покупка!$A$15:$A$53,$A503,Покупка!$M$15:$M$53,$B503)</f>
        <v>0</v>
      </c>
      <c r="AF503" s="425">
        <f>SUMIFS(Покупка!AE$15:AE$53,Покупка!$A$15:$A$53,$A503,Покупка!$M$15:$M$53,$B503)</f>
        <v>0</v>
      </c>
      <c r="AG503" s="425">
        <f>SUMIFS(Покупка!AF$15:AF$53,Покупка!$A$15:$A$53,$A503,Покупка!$M$15:$M$53,$B503)</f>
        <v>0</v>
      </c>
      <c r="AH503" s="425">
        <f>SUMIFS(Покупка!AG$15:AG$53,Покупка!$A$15:$A$53,$A503,Покупка!$M$15:$M$53,$B503)</f>
        <v>0</v>
      </c>
      <c r="AI503" s="425">
        <f>SUMIFS(Покупка!AH$15:AH$53,Покупка!$A$15:$A$53,$A503,Покупка!$M$15:$M$53,$B503)</f>
        <v>0</v>
      </c>
      <c r="AJ503" s="425">
        <f>SUMIFS(Покупка!AI$15:AI$53,Покупка!$A$15:$A$53,$A503,Покупка!$M$15:$M$53,$B503)</f>
        <v>0</v>
      </c>
      <c r="AK503" s="425">
        <f>SUMIFS(Покупка!AJ$15:AJ$53,Покупка!$A$15:$A$53,$A503,Покупка!$M$15:$M$53,$B503)</f>
        <v>0</v>
      </c>
      <c r="AL503" s="425">
        <f>SUMIFS(Покупка!AK$15:AK$53,Покупка!$A$15:$A$53,$A503,Покупка!$M$15:$M$53,$B503)</f>
        <v>0</v>
      </c>
      <c r="AM503" s="425">
        <f>SUMIFS(Покупка!AL$15:AL$53,Покупка!$A$15:$A$53,$A503,Покупка!$M$15:$M$53,$B503)</f>
        <v>0</v>
      </c>
      <c r="AN503" s="413">
        <f t="shared" si="89"/>
        <v>0</v>
      </c>
      <c r="AO503" s="413">
        <f t="shared" si="94"/>
        <v>0</v>
      </c>
      <c r="AP503" s="413">
        <f t="shared" si="95"/>
        <v>0</v>
      </c>
      <c r="AQ503" s="413">
        <f t="shared" si="96"/>
        <v>0</v>
      </c>
      <c r="AR503" s="413">
        <f t="shared" si="97"/>
        <v>0</v>
      </c>
      <c r="AS503" s="413">
        <f t="shared" si="98"/>
        <v>0</v>
      </c>
      <c r="AT503" s="413">
        <f t="shared" si="99"/>
        <v>0</v>
      </c>
      <c r="AU503" s="413">
        <f t="shared" si="100"/>
        <v>0</v>
      </c>
      <c r="AV503" s="413">
        <f t="shared" si="101"/>
        <v>0</v>
      </c>
      <c r="AW503" s="413">
        <f t="shared" si="102"/>
        <v>0</v>
      </c>
      <c r="AX503" s="195"/>
      <c r="AY503" s="195"/>
      <c r="AZ503" s="195"/>
    </row>
    <row r="504" spans="1:52" s="108" customFormat="1" outlineLevel="1">
      <c r="A504" s="642" t="str">
        <f t="shared" si="85"/>
        <v>1</v>
      </c>
      <c r="B504" s="108" t="s">
        <v>1314</v>
      </c>
      <c r="L504" s="409" t="s">
        <v>1408</v>
      </c>
      <c r="M504" s="417" t="s">
        <v>1409</v>
      </c>
      <c r="N504" s="411" t="s">
        <v>369</v>
      </c>
      <c r="O504" s="425">
        <f>SUMIFS(Покупка!O$15:O$53,Покупка!$A$15:$A$53,$A504,Покупка!$M$15:$M$53,$B504)</f>
        <v>0</v>
      </c>
      <c r="P504" s="425">
        <f>SUMIFS(Покупка!P$15:P$53,Покупка!$A$15:$A$53,$A504,Покупка!$M$15:$M$53,$B504)</f>
        <v>0</v>
      </c>
      <c r="Q504" s="425">
        <f>SUMIFS(Покупка!Q$15:Q$53,Покупка!$A$15:$A$53,$A504,Покупка!$M$15:$M$53,$B504)</f>
        <v>0</v>
      </c>
      <c r="R504" s="413">
        <f>Q504-P504</f>
        <v>0</v>
      </c>
      <c r="S504" s="425">
        <f>SUMIFS(Покупка!R$15:R$53,Покупка!$A$15:$A$53,$A504,Покупка!$M$15:$M$53,$B504)</f>
        <v>0</v>
      </c>
      <c r="T504" s="425">
        <f>SUMIFS(Покупка!S$15:S$53,Покупка!$A$15:$A$53,$A504,Покупка!$M$15:$M$53,$B504)</f>
        <v>0</v>
      </c>
      <c r="U504" s="425">
        <f>SUMIFS(Покупка!T$15:T$53,Покупка!$A$15:$A$53,$A504,Покупка!$M$15:$M$53,$B504)</f>
        <v>0</v>
      </c>
      <c r="V504" s="425">
        <f>SUMIFS(Покупка!U$15:U$53,Покупка!$A$15:$A$53,$A504,Покупка!$M$15:$M$53,$B504)</f>
        <v>0</v>
      </c>
      <c r="W504" s="425">
        <f>SUMIFS(Покупка!V$15:V$53,Покупка!$A$15:$A$53,$A504,Покупка!$M$15:$M$53,$B504)</f>
        <v>0</v>
      </c>
      <c r="X504" s="425">
        <f>SUMIFS(Покупка!W$15:W$53,Покупка!$A$15:$A$53,$A504,Покупка!$M$15:$M$53,$B504)</f>
        <v>0</v>
      </c>
      <c r="Y504" s="425">
        <f>SUMIFS(Покупка!X$15:X$53,Покупка!$A$15:$A$53,$A504,Покупка!$M$15:$M$53,$B504)</f>
        <v>0</v>
      </c>
      <c r="Z504" s="425">
        <f>SUMIFS(Покупка!Y$15:Y$53,Покупка!$A$15:$A$53,$A504,Покупка!$M$15:$M$53,$B504)</f>
        <v>0</v>
      </c>
      <c r="AA504" s="425">
        <f>SUMIFS(Покупка!Z$15:Z$53,Покупка!$A$15:$A$53,$A504,Покупка!$M$15:$M$53,$B504)</f>
        <v>0</v>
      </c>
      <c r="AB504" s="425">
        <f>SUMIFS(Покупка!AA$15:AA$53,Покупка!$A$15:$A$53,$A504,Покупка!$M$15:$M$53,$B504)</f>
        <v>0</v>
      </c>
      <c r="AC504" s="425">
        <f>SUMIFS(Покупка!AB$15:AB$53,Покупка!$A$15:$A$53,$A504,Покупка!$M$15:$M$53,$B504)</f>
        <v>0</v>
      </c>
      <c r="AD504" s="425">
        <f>SUMIFS(Покупка!AC$15:AC$53,Покупка!$A$15:$A$53,$A504,Покупка!$M$15:$M$53,$B504)</f>
        <v>0</v>
      </c>
      <c r="AE504" s="425">
        <f>SUMIFS(Покупка!AD$15:AD$53,Покупка!$A$15:$A$53,$A504,Покупка!$M$15:$M$53,$B504)</f>
        <v>0</v>
      </c>
      <c r="AF504" s="425">
        <f>SUMIFS(Покупка!AE$15:AE$53,Покупка!$A$15:$A$53,$A504,Покупка!$M$15:$M$53,$B504)</f>
        <v>0</v>
      </c>
      <c r="AG504" s="425">
        <f>SUMIFS(Покупка!AF$15:AF$53,Покупка!$A$15:$A$53,$A504,Покупка!$M$15:$M$53,$B504)</f>
        <v>0</v>
      </c>
      <c r="AH504" s="425">
        <f>SUMIFS(Покупка!AG$15:AG$53,Покупка!$A$15:$A$53,$A504,Покупка!$M$15:$M$53,$B504)</f>
        <v>0</v>
      </c>
      <c r="AI504" s="425">
        <f>SUMIFS(Покупка!AH$15:AH$53,Покупка!$A$15:$A$53,$A504,Покупка!$M$15:$M$53,$B504)</f>
        <v>0</v>
      </c>
      <c r="AJ504" s="425">
        <f>SUMIFS(Покупка!AI$15:AI$53,Покупка!$A$15:$A$53,$A504,Покупка!$M$15:$M$53,$B504)</f>
        <v>0</v>
      </c>
      <c r="AK504" s="425">
        <f>SUMIFS(Покупка!AJ$15:AJ$53,Покупка!$A$15:$A$53,$A504,Покупка!$M$15:$M$53,$B504)</f>
        <v>0</v>
      </c>
      <c r="AL504" s="425">
        <f>SUMIFS(Покупка!AK$15:AK$53,Покупка!$A$15:$A$53,$A504,Покупка!$M$15:$M$53,$B504)</f>
        <v>0</v>
      </c>
      <c r="AM504" s="425">
        <f>SUMIFS(Покупка!AL$15:AL$53,Покупка!$A$15:$A$53,$A504,Покупка!$M$15:$M$53,$B504)</f>
        <v>0</v>
      </c>
      <c r="AN504" s="413">
        <f>IF(S504=0,0,(AD504-S504)/S504*100)</f>
        <v>0</v>
      </c>
      <c r="AO504" s="413">
        <f t="shared" ref="AO504:AW504" si="103">IF(AD504=0,0,(AE504-AD504)/AD504*100)</f>
        <v>0</v>
      </c>
      <c r="AP504" s="413">
        <f t="shared" si="103"/>
        <v>0</v>
      </c>
      <c r="AQ504" s="413">
        <f t="shared" si="103"/>
        <v>0</v>
      </c>
      <c r="AR504" s="413">
        <f t="shared" si="103"/>
        <v>0</v>
      </c>
      <c r="AS504" s="413">
        <f t="shared" si="103"/>
        <v>0</v>
      </c>
      <c r="AT504" s="413">
        <f t="shared" si="103"/>
        <v>0</v>
      </c>
      <c r="AU504" s="413">
        <f t="shared" si="103"/>
        <v>0</v>
      </c>
      <c r="AV504" s="413">
        <f t="shared" si="103"/>
        <v>0</v>
      </c>
      <c r="AW504" s="413">
        <f t="shared" si="103"/>
        <v>0</v>
      </c>
      <c r="AX504" s="195"/>
      <c r="AY504" s="195"/>
      <c r="AZ504" s="195"/>
    </row>
    <row r="505" spans="1:52" s="108" customFormat="1" outlineLevel="1">
      <c r="A505" s="642" t="str">
        <f>A503</f>
        <v>1</v>
      </c>
      <c r="L505" s="409" t="s">
        <v>146</v>
      </c>
      <c r="M505" s="410" t="s">
        <v>624</v>
      </c>
      <c r="N505" s="525" t="s">
        <v>369</v>
      </c>
      <c r="O505" s="425">
        <f>SUMIFS(Реагенты!O$15:O$28,Реагенты!$A$15:$A$28,$A505,Реагенты!$M$15:$M$28,"Всего по тарифу")</f>
        <v>101.68</v>
      </c>
      <c r="P505" s="425">
        <f>SUMIFS(Реагенты!P$15:P$28,Реагенты!$A$15:$A$28,$A505,Реагенты!$M$15:$M$28,"Всего по тарифу")</f>
        <v>77.8</v>
      </c>
      <c r="Q505" s="425">
        <f>SUMIFS(Реагенты!Q$15:Q$28,Реагенты!$A$15:$A$28,$A505,Реагенты!$M$15:$M$28,"Всего по тарифу")</f>
        <v>77.8</v>
      </c>
      <c r="R505" s="413">
        <f>Q505-P505</f>
        <v>0</v>
      </c>
      <c r="S505" s="425">
        <f>SUMIFS(Реагенты!R$15:R$28,Реагенты!$A$15:$A$28,$A505,Реагенты!$M$15:$M$28,"Всего по тарифу")</f>
        <v>105.75</v>
      </c>
      <c r="T505" s="425">
        <f>SUMIFS(Реагенты!S$15:S$28,Реагенты!$A$15:$A$28,$A505,Реагенты!$M$15:$M$28,"Всего по тарифу")</f>
        <v>87.100000000000009</v>
      </c>
      <c r="U505" s="425">
        <f>SUMIFS(Реагенты!T$15:T$28,Реагенты!$A$15:$A$28,$A505,Реагенты!$M$15:$M$28,"Всего по тарифу")</f>
        <v>90.584000000000017</v>
      </c>
      <c r="V505" s="425">
        <f>SUMIFS(Реагенты!U$15:U$28,Реагенты!$A$15:$A$28,$A505,Реагенты!$M$15:$M$28,"Всего по тарифу")</f>
        <v>94.207360000000023</v>
      </c>
      <c r="W505" s="425">
        <f>SUMIFS(Реагенты!V$15:V$28,Реагенты!$A$15:$A$28,$A505,Реагенты!$M$15:$M$28,"Всего по тарифу")</f>
        <v>97.975654400000025</v>
      </c>
      <c r="X505" s="425">
        <f>SUMIFS(Реагенты!W$15:W$28,Реагенты!$A$15:$A$28,$A505,Реагенты!$M$15:$M$28,"Всего по тарифу")</f>
        <v>101.89468057600001</v>
      </c>
      <c r="Y505" s="425">
        <f>SUMIFS(Реагенты!X$15:X$28,Реагенты!$A$15:$A$28,$A505,Реагенты!$M$15:$M$28,"Всего по тарифу")</f>
        <v>0</v>
      </c>
      <c r="Z505" s="425">
        <f>SUMIFS(Реагенты!Y$15:Y$28,Реагенты!$A$15:$A$28,$A505,Реагенты!$M$15:$M$28,"Всего по тарифу")</f>
        <v>0</v>
      </c>
      <c r="AA505" s="425">
        <f>SUMIFS(Реагенты!Z$15:Z$28,Реагенты!$A$15:$A$28,$A505,Реагенты!$M$15:$M$28,"Всего по тарифу")</f>
        <v>0</v>
      </c>
      <c r="AB505" s="425">
        <f>SUMIFS(Реагенты!AA$15:AA$28,Реагенты!$A$15:$A$28,$A505,Реагенты!$M$15:$M$28,"Всего по тарифу")</f>
        <v>0</v>
      </c>
      <c r="AC505" s="425">
        <f>SUMIFS(Реагенты!AB$15:AB$28,Реагенты!$A$15:$A$28,$A505,Реагенты!$M$15:$M$28,"Всего по тарифу")</f>
        <v>0</v>
      </c>
      <c r="AD505" s="425">
        <f>SUMIFS(Реагенты!AC$15:AC$28,Реагенты!$A$15:$A$28,$A505,Реагенты!$M$15:$M$28,"Всего по тарифу")</f>
        <v>89.438892800000005</v>
      </c>
      <c r="AE505" s="425">
        <f>SUMIFS(Реагенты!AD$15:AD$28,Реагенты!$A$15:$A$28,$A505,Реагенты!$M$15:$M$28,"Всего по тарифу")</f>
        <v>93.195326297600005</v>
      </c>
      <c r="AF505" s="425">
        <f>SUMIFS(Реагенты!AE$15:AE$28,Реагенты!$A$15:$A$28,$A505,Реагенты!$M$15:$M$28,"Всего по тарифу")</f>
        <v>96.923139349504012</v>
      </c>
      <c r="AG505" s="425">
        <f>SUMIFS(Реагенты!AF$15:AF$28,Реагенты!$A$15:$A$28,$A505,Реагенты!$M$15:$M$28,"Всего по тарифу")</f>
        <v>100.80006492348419</v>
      </c>
      <c r="AH505" s="425">
        <f>SUMIFS(Реагенты!AG$15:AG$28,Реагенты!$A$15:$A$28,$A505,Реагенты!$M$15:$M$28,"Всего по тарифу")</f>
        <v>104.83206752042355</v>
      </c>
      <c r="AI505" s="425">
        <f>SUMIFS(Реагенты!AH$15:AH$28,Реагенты!$A$15:$A$28,$A505,Реагенты!$M$15:$M$28,"Всего по тарифу")</f>
        <v>0</v>
      </c>
      <c r="AJ505" s="425">
        <f>SUMIFS(Реагенты!AI$15:AI$28,Реагенты!$A$15:$A$28,$A505,Реагенты!$M$15:$M$28,"Всего по тарифу")</f>
        <v>0</v>
      </c>
      <c r="AK505" s="425">
        <f>SUMIFS(Реагенты!AJ$15:AJ$28,Реагенты!$A$15:$A$28,$A505,Реагенты!$M$15:$M$28,"Всего по тарифу")</f>
        <v>0</v>
      </c>
      <c r="AL505" s="425">
        <f>SUMIFS(Реагенты!AK$15:AK$28,Реагенты!$A$15:$A$28,$A505,Реагенты!$M$15:$M$28,"Всего по тарифу")</f>
        <v>0</v>
      </c>
      <c r="AM505" s="425">
        <f>SUMIFS(Реагенты!AL$15:AL$28,Реагенты!$A$15:$A$28,$A505,Реагенты!$M$15:$M$28,"Всего по тарифу")</f>
        <v>0</v>
      </c>
      <c r="AN505" s="413">
        <f t="shared" si="89"/>
        <v>-15.424214846335694</v>
      </c>
      <c r="AO505" s="413">
        <f t="shared" si="94"/>
        <v>4.1999999999999993</v>
      </c>
      <c r="AP505" s="413">
        <f t="shared" si="95"/>
        <v>4.000000000000008</v>
      </c>
      <c r="AQ505" s="413">
        <f t="shared" si="96"/>
        <v>4.0000000000000133</v>
      </c>
      <c r="AR505" s="413">
        <f t="shared" si="97"/>
        <v>3.9999999999999964</v>
      </c>
      <c r="AS505" s="413">
        <f t="shared" si="98"/>
        <v>-100</v>
      </c>
      <c r="AT505" s="413">
        <f t="shared" si="99"/>
        <v>0</v>
      </c>
      <c r="AU505" s="413">
        <f t="shared" si="100"/>
        <v>0</v>
      </c>
      <c r="AV505" s="413">
        <f t="shared" si="101"/>
        <v>0</v>
      </c>
      <c r="AW505" s="413">
        <f t="shared" si="102"/>
        <v>0</v>
      </c>
      <c r="AX505" s="195"/>
      <c r="AY505" s="195"/>
      <c r="AZ505" s="195"/>
    </row>
    <row r="506" spans="1:52" s="113" customFormat="1" outlineLevel="1">
      <c r="A506" s="643" t="str">
        <f t="shared" si="85"/>
        <v>1</v>
      </c>
      <c r="L506" s="429" t="s">
        <v>167</v>
      </c>
      <c r="M506" s="607" t="s">
        <v>625</v>
      </c>
      <c r="N506" s="430" t="s">
        <v>369</v>
      </c>
      <c r="O506" s="407">
        <f>SUM(O507:O515)</f>
        <v>959</v>
      </c>
      <c r="P506" s="407">
        <f t="shared" ref="P506:AM506" si="104">SUM(P507:P515)</f>
        <v>753.2</v>
      </c>
      <c r="Q506" s="407">
        <f t="shared" si="104"/>
        <v>753.2</v>
      </c>
      <c r="R506" s="407">
        <f t="shared" ref="R506:R559" si="105">Q506-P506</f>
        <v>0</v>
      </c>
      <c r="S506" s="407">
        <f t="shared" si="104"/>
        <v>771.5</v>
      </c>
      <c r="T506" s="408">
        <f t="shared" si="104"/>
        <v>806.1</v>
      </c>
      <c r="U506" s="407">
        <f t="shared" si="104"/>
        <v>818.19500000000005</v>
      </c>
      <c r="V506" s="407">
        <f t="shared" si="104"/>
        <v>830.89475000000004</v>
      </c>
      <c r="W506" s="407">
        <f t="shared" si="104"/>
        <v>844.2294875</v>
      </c>
      <c r="X506" s="407">
        <f t="shared" si="104"/>
        <v>858.23096187500005</v>
      </c>
      <c r="Y506" s="407">
        <f t="shared" si="104"/>
        <v>0</v>
      </c>
      <c r="Z506" s="407">
        <f t="shared" si="104"/>
        <v>0</v>
      </c>
      <c r="AA506" s="407">
        <f t="shared" si="104"/>
        <v>0</v>
      </c>
      <c r="AB506" s="407">
        <f t="shared" si="104"/>
        <v>0</v>
      </c>
      <c r="AC506" s="407">
        <f t="shared" si="104"/>
        <v>0</v>
      </c>
      <c r="AD506" s="408">
        <f t="shared" si="104"/>
        <v>767.55775680000011</v>
      </c>
      <c r="AE506" s="407">
        <f t="shared" si="104"/>
        <v>776.09878258560002</v>
      </c>
      <c r="AF506" s="407">
        <f t="shared" si="104"/>
        <v>784.57473388902406</v>
      </c>
      <c r="AG506" s="407">
        <f t="shared" si="104"/>
        <v>793.38972324458507</v>
      </c>
      <c r="AH506" s="407">
        <f t="shared" si="104"/>
        <v>802.55731217436846</v>
      </c>
      <c r="AI506" s="407">
        <f t="shared" si="104"/>
        <v>0</v>
      </c>
      <c r="AJ506" s="407">
        <f t="shared" si="104"/>
        <v>0</v>
      </c>
      <c r="AK506" s="407">
        <f t="shared" si="104"/>
        <v>0</v>
      </c>
      <c r="AL506" s="407">
        <f t="shared" si="104"/>
        <v>0</v>
      </c>
      <c r="AM506" s="407">
        <f t="shared" si="104"/>
        <v>0</v>
      </c>
      <c r="AN506" s="407">
        <f t="shared" si="89"/>
        <v>-0.51098421257289606</v>
      </c>
      <c r="AO506" s="407">
        <f t="shared" si="94"/>
        <v>1.112753497692216</v>
      </c>
      <c r="AP506" s="407">
        <f t="shared" si="95"/>
        <v>1.0921227417966195</v>
      </c>
      <c r="AQ506" s="407">
        <f t="shared" si="96"/>
        <v>1.1235372456956876</v>
      </c>
      <c r="AR506" s="407">
        <f t="shared" si="97"/>
        <v>1.1554963041734814</v>
      </c>
      <c r="AS506" s="407">
        <f t="shared" si="98"/>
        <v>-100</v>
      </c>
      <c r="AT506" s="407">
        <f t="shared" si="99"/>
        <v>0</v>
      </c>
      <c r="AU506" s="407">
        <f t="shared" si="100"/>
        <v>0</v>
      </c>
      <c r="AV506" s="407">
        <f t="shared" si="101"/>
        <v>0</v>
      </c>
      <c r="AW506" s="407">
        <f t="shared" si="102"/>
        <v>0</v>
      </c>
      <c r="AX506" s="606"/>
      <c r="AY506" s="606"/>
      <c r="AZ506" s="606"/>
    </row>
    <row r="507" spans="1:52" s="108" customFormat="1" outlineLevel="1">
      <c r="A507" s="642" t="str">
        <f t="shared" si="85"/>
        <v>1</v>
      </c>
      <c r="B507" s="108" t="s">
        <v>136</v>
      </c>
      <c r="L507" s="409" t="s">
        <v>168</v>
      </c>
      <c r="M507" s="417" t="s">
        <v>626</v>
      </c>
      <c r="N507" s="411" t="s">
        <v>369</v>
      </c>
      <c r="O507" s="425">
        <f>SUMIFS(Налоги!O$15:O$42,Налоги!$A$15:$A$42,$A507,Налоги!$M$15:$M$42,$B507)</f>
        <v>29.3</v>
      </c>
      <c r="P507" s="425">
        <f>SUMIFS(Налоги!P$15:P$42,Налоги!$A$15:$A$42,$A507,Налоги!$M$15:$M$42,$B507)</f>
        <v>37.4</v>
      </c>
      <c r="Q507" s="425">
        <f>SUMIFS(Налоги!Q$15:Q$42,Налоги!$A$15:$A$42,$A507,Налоги!$M$15:$M$42,$B507)</f>
        <v>37.4</v>
      </c>
      <c r="R507" s="413">
        <f t="shared" si="105"/>
        <v>0</v>
      </c>
      <c r="S507" s="425">
        <f>SUMIFS(Налоги!R$15:R$42,Налоги!$A$15:$A$42,$A507,Налоги!$M$15:$M$42,$B507)</f>
        <v>29.7</v>
      </c>
      <c r="T507" s="425">
        <f>SUMIFS(Налоги!S$15:S$42,Налоги!$A$15:$A$42,$A507,Налоги!$M$15:$M$42,$B507)</f>
        <v>33.6</v>
      </c>
      <c r="U507" s="425">
        <f>SUMIFS(Налоги!T$15:T$42,Налоги!$A$15:$A$42,$A507,Налоги!$M$15:$M$42,$B507)</f>
        <v>33.6</v>
      </c>
      <c r="V507" s="425">
        <f>SUMIFS(Налоги!U$15:U$42,Налоги!$A$15:$A$42,$A507,Налоги!$M$15:$M$42,$B507)</f>
        <v>33.6</v>
      </c>
      <c r="W507" s="425">
        <f>SUMIFS(Налоги!V$15:V$42,Налоги!$A$15:$A$42,$A507,Налоги!$M$15:$M$42,$B507)</f>
        <v>33.6</v>
      </c>
      <c r="X507" s="425">
        <f>SUMIFS(Налоги!W$15:W$42,Налоги!$A$15:$A$42,$A507,Налоги!$M$15:$M$42,$B507)</f>
        <v>33.6</v>
      </c>
      <c r="Y507" s="425">
        <f>SUMIFS(Налоги!X$15:X$42,Налоги!$A$15:$A$42,$A507,Налоги!$M$15:$M$42,$B507)</f>
        <v>0</v>
      </c>
      <c r="Z507" s="425">
        <f>SUMIFS(Налоги!Y$15:Y$42,Налоги!$A$15:$A$42,$A507,Налоги!$M$15:$M$42,$B507)</f>
        <v>0</v>
      </c>
      <c r="AA507" s="425">
        <f>SUMIFS(Налоги!Z$15:Z$42,Налоги!$A$15:$A$42,$A507,Налоги!$M$15:$M$42,$B507)</f>
        <v>0</v>
      </c>
      <c r="AB507" s="425">
        <f>SUMIFS(Налоги!AA$15:AA$42,Налоги!$A$15:$A$42,$A507,Налоги!$M$15:$M$42,$B507)</f>
        <v>0</v>
      </c>
      <c r="AC507" s="425">
        <f>SUMIFS(Налоги!AB$15:AB$42,Налоги!$A$15:$A$42,$A507,Налоги!$M$15:$M$42,$B507)</f>
        <v>0</v>
      </c>
      <c r="AD507" s="425">
        <f>SUMIFS(Налоги!AC$15:AC$42,Налоги!$A$15:$A$42,$A507,Налоги!$M$15:$M$42,$B507)</f>
        <v>33.6</v>
      </c>
      <c r="AE507" s="425">
        <f>SUMIFS(Налоги!AD$15:AD$42,Налоги!$A$15:$A$42,$A507,Налоги!$M$15:$M$42,$B507)</f>
        <v>33.6</v>
      </c>
      <c r="AF507" s="425">
        <f>SUMIFS(Налоги!AE$15:AE$42,Налоги!$A$15:$A$42,$A507,Налоги!$M$15:$M$42,$B507)</f>
        <v>33.6</v>
      </c>
      <c r="AG507" s="425">
        <f>SUMIFS(Налоги!AF$15:AF$42,Налоги!$A$15:$A$42,$A507,Налоги!$M$15:$M$42,$B507)</f>
        <v>33.6</v>
      </c>
      <c r="AH507" s="425">
        <f>SUMIFS(Налоги!AG$15:AG$42,Налоги!$A$15:$A$42,$A507,Налоги!$M$15:$M$42,$B507)</f>
        <v>33.6</v>
      </c>
      <c r="AI507" s="425">
        <f>SUMIFS(Налоги!AH$15:AH$42,Налоги!$A$15:$A$42,$A507,Налоги!$M$15:$M$42,$B507)</f>
        <v>0</v>
      </c>
      <c r="AJ507" s="425">
        <f>SUMIFS(Налоги!AI$15:AI$42,Налоги!$A$15:$A$42,$A507,Налоги!$M$15:$M$42,$B507)</f>
        <v>0</v>
      </c>
      <c r="AK507" s="425">
        <f>SUMIFS(Налоги!AJ$15:AJ$42,Налоги!$A$15:$A$42,$A507,Налоги!$M$15:$M$42,$B507)</f>
        <v>0</v>
      </c>
      <c r="AL507" s="425">
        <f>SUMIFS(Налоги!AK$15:AK$42,Налоги!$A$15:$A$42,$A507,Налоги!$M$15:$M$42,$B507)</f>
        <v>0</v>
      </c>
      <c r="AM507" s="425">
        <f>SUMIFS(Налоги!AL$15:AL$42,Налоги!$A$15:$A$42,$A507,Налоги!$M$15:$M$42,$B507)</f>
        <v>0</v>
      </c>
      <c r="AN507" s="413">
        <f t="shared" si="89"/>
        <v>13.131313131313139</v>
      </c>
      <c r="AO507" s="413">
        <f t="shared" si="94"/>
        <v>0</v>
      </c>
      <c r="AP507" s="413">
        <f t="shared" si="95"/>
        <v>0</v>
      </c>
      <c r="AQ507" s="413">
        <f t="shared" si="96"/>
        <v>0</v>
      </c>
      <c r="AR507" s="413">
        <f t="shared" si="97"/>
        <v>0</v>
      </c>
      <c r="AS507" s="413">
        <f t="shared" si="98"/>
        <v>-100</v>
      </c>
      <c r="AT507" s="413">
        <f t="shared" si="99"/>
        <v>0</v>
      </c>
      <c r="AU507" s="413">
        <f t="shared" si="100"/>
        <v>0</v>
      </c>
      <c r="AV507" s="413">
        <f t="shared" si="101"/>
        <v>0</v>
      </c>
      <c r="AW507" s="413">
        <f t="shared" si="102"/>
        <v>0</v>
      </c>
      <c r="AX507" s="195"/>
      <c r="AY507" s="195"/>
      <c r="AZ507" s="195"/>
    </row>
    <row r="508" spans="1:52" s="108" customFormat="1" outlineLevel="1">
      <c r="A508" s="642" t="str">
        <f t="shared" si="85"/>
        <v>1</v>
      </c>
      <c r="B508" s="108" t="s">
        <v>137</v>
      </c>
      <c r="L508" s="409" t="s">
        <v>627</v>
      </c>
      <c r="M508" s="417" t="s">
        <v>628</v>
      </c>
      <c r="N508" s="411" t="s">
        <v>369</v>
      </c>
      <c r="O508" s="425">
        <f>SUMIFS(Налоги!O$15:O$42,Налоги!$A$15:$A$42,$A508,Налоги!$M$15:$M$42,$B508)</f>
        <v>188.2</v>
      </c>
      <c r="P508" s="425">
        <f>SUMIFS(Налоги!P$15:P$42,Налоги!$A$15:$A$42,$A508,Налоги!$M$15:$M$42,$B508)</f>
        <v>156.30000000000001</v>
      </c>
      <c r="Q508" s="425">
        <f>SUMIFS(Налоги!Q$15:Q$42,Налоги!$A$15:$A$42,$A508,Налоги!$M$15:$M$42,$B508)</f>
        <v>156.30000000000001</v>
      </c>
      <c r="R508" s="413">
        <f t="shared" si="105"/>
        <v>0</v>
      </c>
      <c r="S508" s="425">
        <f>SUMIFS(Налоги!R$15:R$42,Налоги!$A$15:$A$42,$A508,Налоги!$M$15:$M$42,$B508)</f>
        <v>153.19999999999999</v>
      </c>
      <c r="T508" s="425">
        <f>SUMIFS(Налоги!S$15:S$42,Налоги!$A$15:$A$42,$A508,Налоги!$M$15:$M$42,$B508)</f>
        <v>111.5</v>
      </c>
      <c r="U508" s="425">
        <f>SUMIFS(Налоги!T$15:T$42,Налоги!$A$15:$A$42,$A508,Налоги!$M$15:$M$42,$B508)</f>
        <v>111.5</v>
      </c>
      <c r="V508" s="425">
        <f>SUMIFS(Налоги!U$15:U$42,Налоги!$A$15:$A$42,$A508,Налоги!$M$15:$M$42,$B508)</f>
        <v>111.5</v>
      </c>
      <c r="W508" s="425">
        <f>SUMIFS(Налоги!V$15:V$42,Налоги!$A$15:$A$42,$A508,Налоги!$M$15:$M$42,$B508)</f>
        <v>111.5</v>
      </c>
      <c r="X508" s="425">
        <f>SUMIFS(Налоги!W$15:W$42,Налоги!$A$15:$A$42,$A508,Налоги!$M$15:$M$42,$B508)</f>
        <v>111.5</v>
      </c>
      <c r="Y508" s="425">
        <f>SUMIFS(Налоги!X$15:X$42,Налоги!$A$15:$A$42,$A508,Налоги!$M$15:$M$42,$B508)</f>
        <v>0</v>
      </c>
      <c r="Z508" s="425">
        <f>SUMIFS(Налоги!Y$15:Y$42,Налоги!$A$15:$A$42,$A508,Налоги!$M$15:$M$42,$B508)</f>
        <v>0</v>
      </c>
      <c r="AA508" s="425">
        <f>SUMIFS(Налоги!Z$15:Z$42,Налоги!$A$15:$A$42,$A508,Налоги!$M$15:$M$42,$B508)</f>
        <v>0</v>
      </c>
      <c r="AB508" s="425">
        <f>SUMIFS(Налоги!AA$15:AA$42,Налоги!$A$15:$A$42,$A508,Налоги!$M$15:$M$42,$B508)</f>
        <v>0</v>
      </c>
      <c r="AC508" s="425">
        <f>SUMIFS(Налоги!AB$15:AB$42,Налоги!$A$15:$A$42,$A508,Налоги!$M$15:$M$42,$B508)</f>
        <v>0</v>
      </c>
      <c r="AD508" s="425">
        <f>SUMIFS(Налоги!AC$15:AC$42,Налоги!$A$15:$A$42,$A508,Налоги!$M$15:$M$42,$B508)</f>
        <v>111.5</v>
      </c>
      <c r="AE508" s="425">
        <f>SUMIFS(Налоги!AD$15:AD$42,Налоги!$A$15:$A$42,$A508,Налоги!$M$15:$M$42,$B508)</f>
        <v>111.5</v>
      </c>
      <c r="AF508" s="425">
        <f>SUMIFS(Налоги!AE$15:AE$42,Налоги!$A$15:$A$42,$A508,Налоги!$M$15:$M$42,$B508)</f>
        <v>111.5</v>
      </c>
      <c r="AG508" s="425">
        <f>SUMIFS(Налоги!AF$15:AF$42,Налоги!$A$15:$A$42,$A508,Налоги!$M$15:$M$42,$B508)</f>
        <v>111.5</v>
      </c>
      <c r="AH508" s="425">
        <f>SUMIFS(Налоги!AG$15:AG$42,Налоги!$A$15:$A$42,$A508,Налоги!$M$15:$M$42,$B508)</f>
        <v>111.5</v>
      </c>
      <c r="AI508" s="425">
        <f>SUMIFS(Налоги!AH$15:AH$42,Налоги!$A$15:$A$42,$A508,Налоги!$M$15:$M$42,$B508)</f>
        <v>0</v>
      </c>
      <c r="AJ508" s="425">
        <f>SUMIFS(Налоги!AI$15:AI$42,Налоги!$A$15:$A$42,$A508,Налоги!$M$15:$M$42,$B508)</f>
        <v>0</v>
      </c>
      <c r="AK508" s="425">
        <f>SUMIFS(Налоги!AJ$15:AJ$42,Налоги!$A$15:$A$42,$A508,Налоги!$M$15:$M$42,$B508)</f>
        <v>0</v>
      </c>
      <c r="AL508" s="425">
        <f>SUMIFS(Налоги!AK$15:AK$42,Налоги!$A$15:$A$42,$A508,Налоги!$M$15:$M$42,$B508)</f>
        <v>0</v>
      </c>
      <c r="AM508" s="425">
        <f>SUMIFS(Налоги!AL$15:AL$42,Налоги!$A$15:$A$42,$A508,Налоги!$M$15:$M$42,$B508)</f>
        <v>0</v>
      </c>
      <c r="AN508" s="413">
        <f t="shared" si="89"/>
        <v>-27.21932114882506</v>
      </c>
      <c r="AO508" s="413">
        <f t="shared" si="94"/>
        <v>0</v>
      </c>
      <c r="AP508" s="413">
        <f t="shared" si="95"/>
        <v>0</v>
      </c>
      <c r="AQ508" s="413">
        <f t="shared" si="96"/>
        <v>0</v>
      </c>
      <c r="AR508" s="413">
        <f t="shared" si="97"/>
        <v>0</v>
      </c>
      <c r="AS508" s="413">
        <f t="shared" si="98"/>
        <v>-100</v>
      </c>
      <c r="AT508" s="413">
        <f t="shared" si="99"/>
        <v>0</v>
      </c>
      <c r="AU508" s="413">
        <f t="shared" si="100"/>
        <v>0</v>
      </c>
      <c r="AV508" s="413">
        <f t="shared" si="101"/>
        <v>0</v>
      </c>
      <c r="AW508" s="413">
        <f t="shared" si="102"/>
        <v>0</v>
      </c>
      <c r="AX508" s="195"/>
      <c r="AY508" s="195"/>
      <c r="AZ508" s="195"/>
    </row>
    <row r="509" spans="1:52" s="108" customFormat="1" outlineLevel="1">
      <c r="A509" s="642" t="str">
        <f t="shared" si="85"/>
        <v>1</v>
      </c>
      <c r="B509" s="108" t="s">
        <v>431</v>
      </c>
      <c r="L509" s="409" t="s">
        <v>629</v>
      </c>
      <c r="M509" s="417" t="s">
        <v>630</v>
      </c>
      <c r="N509" s="411" t="s">
        <v>369</v>
      </c>
      <c r="O509" s="425">
        <f>SUMIFS(Налоги!O$15:O$42,Налоги!$A$15:$A$42,$A509,Налоги!$M$15:$M$42,$B509)</f>
        <v>189.9</v>
      </c>
      <c r="P509" s="425">
        <f>SUMIFS(Налоги!P$15:P$42,Налоги!$A$15:$A$42,$A509,Налоги!$M$15:$M$42,$B509)</f>
        <v>197.6</v>
      </c>
      <c r="Q509" s="425">
        <f>SUMIFS(Налоги!Q$15:Q$42,Налоги!$A$15:$A$42,$A509,Налоги!$M$15:$M$42,$B509)</f>
        <v>197.6</v>
      </c>
      <c r="R509" s="413">
        <f t="shared" si="105"/>
        <v>0</v>
      </c>
      <c r="S509" s="425">
        <f>SUMIFS(Налоги!R$15:R$42,Налоги!$A$15:$A$42,$A509,Налоги!$M$15:$M$42,$B509)</f>
        <v>205.4</v>
      </c>
      <c r="T509" s="425">
        <f>SUMIFS(Налоги!S$15:S$42,Налоги!$A$15:$A$42,$A509,Налоги!$M$15:$M$42,$B509)</f>
        <v>115.9</v>
      </c>
      <c r="U509" s="425">
        <f>SUMIFS(Налоги!T$15:T$42,Налоги!$A$15:$A$42,$A509,Налоги!$M$15:$M$42,$B509)</f>
        <v>115.9</v>
      </c>
      <c r="V509" s="425">
        <f>SUMIFS(Налоги!U$15:U$42,Налоги!$A$15:$A$42,$A509,Налоги!$M$15:$M$42,$B509)</f>
        <v>115.9</v>
      </c>
      <c r="W509" s="425">
        <f>SUMIFS(Налоги!V$15:V$42,Налоги!$A$15:$A$42,$A509,Налоги!$M$15:$M$42,$B509)</f>
        <v>115.9</v>
      </c>
      <c r="X509" s="425">
        <f>SUMIFS(Налоги!W$15:W$42,Налоги!$A$15:$A$42,$A509,Налоги!$M$15:$M$42,$B509)</f>
        <v>115.9</v>
      </c>
      <c r="Y509" s="425">
        <f>SUMIFS(Налоги!X$15:X$42,Налоги!$A$15:$A$42,$A509,Налоги!$M$15:$M$42,$B509)</f>
        <v>0</v>
      </c>
      <c r="Z509" s="425">
        <f>SUMIFS(Налоги!Y$15:Y$42,Налоги!$A$15:$A$42,$A509,Налоги!$M$15:$M$42,$B509)</f>
        <v>0</v>
      </c>
      <c r="AA509" s="425">
        <f>SUMIFS(Налоги!Z$15:Z$42,Налоги!$A$15:$A$42,$A509,Налоги!$M$15:$M$42,$B509)</f>
        <v>0</v>
      </c>
      <c r="AB509" s="425">
        <f>SUMIFS(Налоги!AA$15:AA$42,Налоги!$A$15:$A$42,$A509,Налоги!$M$15:$M$42,$B509)</f>
        <v>0</v>
      </c>
      <c r="AC509" s="425">
        <f>SUMIFS(Налоги!AB$15:AB$42,Налоги!$A$15:$A$42,$A509,Налоги!$M$15:$M$42,$B509)</f>
        <v>0</v>
      </c>
      <c r="AD509" s="425">
        <f>SUMIFS(Налоги!AC$15:AC$42,Налоги!$A$15:$A$42,$A509,Налоги!$M$15:$M$42,$B509)</f>
        <v>115.9</v>
      </c>
      <c r="AE509" s="425">
        <f>SUMIFS(Налоги!AD$15:AD$42,Налоги!$A$15:$A$42,$A509,Налоги!$M$15:$M$42,$B509)</f>
        <v>115.9</v>
      </c>
      <c r="AF509" s="425">
        <f>SUMIFS(Налоги!AE$15:AE$42,Налоги!$A$15:$A$42,$A509,Налоги!$M$15:$M$42,$B509)</f>
        <v>115.9</v>
      </c>
      <c r="AG509" s="425">
        <f>SUMIFS(Налоги!AF$15:AF$42,Налоги!$A$15:$A$42,$A509,Налоги!$M$15:$M$42,$B509)</f>
        <v>115.9</v>
      </c>
      <c r="AH509" s="425">
        <f>SUMIFS(Налоги!AG$15:AG$42,Налоги!$A$15:$A$42,$A509,Налоги!$M$15:$M$42,$B509)</f>
        <v>115.9</v>
      </c>
      <c r="AI509" s="425">
        <f>SUMIFS(Налоги!AH$15:AH$42,Налоги!$A$15:$A$42,$A509,Налоги!$M$15:$M$42,$B509)</f>
        <v>0</v>
      </c>
      <c r="AJ509" s="425">
        <f>SUMIFS(Налоги!AI$15:AI$42,Налоги!$A$15:$A$42,$A509,Налоги!$M$15:$M$42,$B509)</f>
        <v>0</v>
      </c>
      <c r="AK509" s="425">
        <f>SUMIFS(Налоги!AJ$15:AJ$42,Налоги!$A$15:$A$42,$A509,Налоги!$M$15:$M$42,$B509)</f>
        <v>0</v>
      </c>
      <c r="AL509" s="425">
        <f>SUMIFS(Налоги!AK$15:AK$42,Налоги!$A$15:$A$42,$A509,Налоги!$M$15:$M$42,$B509)</f>
        <v>0</v>
      </c>
      <c r="AM509" s="425">
        <f>SUMIFS(Налоги!AL$15:AL$42,Налоги!$A$15:$A$42,$A509,Налоги!$M$15:$M$42,$B509)</f>
        <v>0</v>
      </c>
      <c r="AN509" s="413">
        <f t="shared" si="89"/>
        <v>-43.573515092502433</v>
      </c>
      <c r="AO509" s="413">
        <f t="shared" si="94"/>
        <v>0</v>
      </c>
      <c r="AP509" s="413">
        <f t="shared" si="95"/>
        <v>0</v>
      </c>
      <c r="AQ509" s="413">
        <f t="shared" si="96"/>
        <v>0</v>
      </c>
      <c r="AR509" s="413">
        <f t="shared" si="97"/>
        <v>0</v>
      </c>
      <c r="AS509" s="413">
        <f t="shared" si="98"/>
        <v>-100</v>
      </c>
      <c r="AT509" s="413">
        <f t="shared" si="99"/>
        <v>0</v>
      </c>
      <c r="AU509" s="413">
        <f t="shared" si="100"/>
        <v>0</v>
      </c>
      <c r="AV509" s="413">
        <f t="shared" si="101"/>
        <v>0</v>
      </c>
      <c r="AW509" s="413">
        <f t="shared" si="102"/>
        <v>0</v>
      </c>
      <c r="AX509" s="195"/>
      <c r="AY509" s="195"/>
      <c r="AZ509" s="195"/>
    </row>
    <row r="510" spans="1:52" s="108" customFormat="1" outlineLevel="1">
      <c r="A510" s="642" t="str">
        <f t="shared" si="85"/>
        <v>1</v>
      </c>
      <c r="B510" s="108" t="s">
        <v>432</v>
      </c>
      <c r="L510" s="409" t="s">
        <v>631</v>
      </c>
      <c r="M510" s="417" t="s">
        <v>632</v>
      </c>
      <c r="N510" s="411" t="s">
        <v>369</v>
      </c>
      <c r="O510" s="425">
        <f>SUMIFS(Налоги!O$15:O$42,Налоги!$A$15:$A$42,$A510,Налоги!$M$15:$M$42,$B510)</f>
        <v>0</v>
      </c>
      <c r="P510" s="425">
        <f>SUMIFS(Налоги!P$15:P$42,Налоги!$A$15:$A$42,$A510,Налоги!$M$15:$M$42,$B510)</f>
        <v>0</v>
      </c>
      <c r="Q510" s="425">
        <f>SUMIFS(Налоги!Q$15:Q$42,Налоги!$A$15:$A$42,$A510,Налоги!$M$15:$M$42,$B510)</f>
        <v>0</v>
      </c>
      <c r="R510" s="413">
        <f t="shared" si="105"/>
        <v>0</v>
      </c>
      <c r="S510" s="425">
        <f>SUMIFS(Налоги!R$15:R$42,Налоги!$A$15:$A$42,$A510,Налоги!$M$15:$M$42,$B510)</f>
        <v>0</v>
      </c>
      <c r="T510" s="425">
        <f>SUMIFS(Налоги!S$15:S$42,Налоги!$A$15:$A$42,$A510,Налоги!$M$15:$M$42,$B510)</f>
        <v>0</v>
      </c>
      <c r="U510" s="425">
        <f>SUMIFS(Налоги!T$15:T$42,Налоги!$A$15:$A$42,$A510,Налоги!$M$15:$M$42,$B510)</f>
        <v>0</v>
      </c>
      <c r="V510" s="425">
        <f>SUMIFS(Налоги!U$15:U$42,Налоги!$A$15:$A$42,$A510,Налоги!$M$15:$M$42,$B510)</f>
        <v>0</v>
      </c>
      <c r="W510" s="425">
        <f>SUMIFS(Налоги!V$15:V$42,Налоги!$A$15:$A$42,$A510,Налоги!$M$15:$M$42,$B510)</f>
        <v>0</v>
      </c>
      <c r="X510" s="425">
        <f>SUMIFS(Налоги!W$15:W$42,Налоги!$A$15:$A$42,$A510,Налоги!$M$15:$M$42,$B510)</f>
        <v>0</v>
      </c>
      <c r="Y510" s="425">
        <f>SUMIFS(Налоги!X$15:X$42,Налоги!$A$15:$A$42,$A510,Налоги!$M$15:$M$42,$B510)</f>
        <v>0</v>
      </c>
      <c r="Z510" s="425">
        <f>SUMIFS(Налоги!Y$15:Y$42,Налоги!$A$15:$A$42,$A510,Налоги!$M$15:$M$42,$B510)</f>
        <v>0</v>
      </c>
      <c r="AA510" s="425">
        <f>SUMIFS(Налоги!Z$15:Z$42,Налоги!$A$15:$A$42,$A510,Налоги!$M$15:$M$42,$B510)</f>
        <v>0</v>
      </c>
      <c r="AB510" s="425">
        <f>SUMIFS(Налоги!AA$15:AA$42,Налоги!$A$15:$A$42,$A510,Налоги!$M$15:$M$42,$B510)</f>
        <v>0</v>
      </c>
      <c r="AC510" s="425">
        <f>SUMIFS(Налоги!AB$15:AB$42,Налоги!$A$15:$A$42,$A510,Налоги!$M$15:$M$42,$B510)</f>
        <v>0</v>
      </c>
      <c r="AD510" s="425">
        <f>SUMIFS(Налоги!AC$15:AC$42,Налоги!$A$15:$A$42,$A510,Налоги!$M$15:$M$42,$B510)</f>
        <v>0</v>
      </c>
      <c r="AE510" s="425">
        <f>SUMIFS(Налоги!AD$15:AD$42,Налоги!$A$15:$A$42,$A510,Налоги!$M$15:$M$42,$B510)</f>
        <v>0</v>
      </c>
      <c r="AF510" s="425">
        <f>SUMIFS(Налоги!AE$15:AE$42,Налоги!$A$15:$A$42,$A510,Налоги!$M$15:$M$42,$B510)</f>
        <v>0</v>
      </c>
      <c r="AG510" s="425">
        <f>SUMIFS(Налоги!AF$15:AF$42,Налоги!$A$15:$A$42,$A510,Налоги!$M$15:$M$42,$B510)</f>
        <v>0</v>
      </c>
      <c r="AH510" s="425">
        <f>SUMIFS(Налоги!AG$15:AG$42,Налоги!$A$15:$A$42,$A510,Налоги!$M$15:$M$42,$B510)</f>
        <v>0</v>
      </c>
      <c r="AI510" s="425">
        <f>SUMIFS(Налоги!AH$15:AH$42,Налоги!$A$15:$A$42,$A510,Налоги!$M$15:$M$42,$B510)</f>
        <v>0</v>
      </c>
      <c r="AJ510" s="425">
        <f>SUMIFS(Налоги!AI$15:AI$42,Налоги!$A$15:$A$42,$A510,Налоги!$M$15:$M$42,$B510)</f>
        <v>0</v>
      </c>
      <c r="AK510" s="425">
        <f>SUMIFS(Налоги!AJ$15:AJ$42,Налоги!$A$15:$A$42,$A510,Налоги!$M$15:$M$42,$B510)</f>
        <v>0</v>
      </c>
      <c r="AL510" s="425">
        <f>SUMIFS(Налоги!AK$15:AK$42,Налоги!$A$15:$A$42,$A510,Налоги!$M$15:$M$42,$B510)</f>
        <v>0</v>
      </c>
      <c r="AM510" s="425">
        <f>SUMIFS(Налоги!AL$15:AL$42,Налоги!$A$15:$A$42,$A510,Налоги!$M$15:$M$42,$B510)</f>
        <v>0</v>
      </c>
      <c r="AN510" s="413">
        <f t="shared" si="89"/>
        <v>0</v>
      </c>
      <c r="AO510" s="413">
        <f t="shared" si="94"/>
        <v>0</v>
      </c>
      <c r="AP510" s="413">
        <f t="shared" si="95"/>
        <v>0</v>
      </c>
      <c r="AQ510" s="413">
        <f t="shared" si="96"/>
        <v>0</v>
      </c>
      <c r="AR510" s="413">
        <f t="shared" si="97"/>
        <v>0</v>
      </c>
      <c r="AS510" s="413">
        <f t="shared" si="98"/>
        <v>0</v>
      </c>
      <c r="AT510" s="413">
        <f t="shared" si="99"/>
        <v>0</v>
      </c>
      <c r="AU510" s="413">
        <f t="shared" si="100"/>
        <v>0</v>
      </c>
      <c r="AV510" s="413">
        <f t="shared" si="101"/>
        <v>0</v>
      </c>
      <c r="AW510" s="413">
        <f t="shared" si="102"/>
        <v>0</v>
      </c>
      <c r="AX510" s="195"/>
      <c r="AY510" s="195"/>
      <c r="AZ510" s="195"/>
    </row>
    <row r="511" spans="1:52" s="108" customFormat="1" outlineLevel="1">
      <c r="A511" s="642" t="str">
        <f t="shared" si="85"/>
        <v>1</v>
      </c>
      <c r="B511" s="108" t="s">
        <v>433</v>
      </c>
      <c r="L511" s="409" t="s">
        <v>633</v>
      </c>
      <c r="M511" s="417" t="s">
        <v>634</v>
      </c>
      <c r="N511" s="411" t="s">
        <v>369</v>
      </c>
      <c r="O511" s="425">
        <f>SUMIFS(Налоги!O$15:O$42,Налоги!$A$15:$A$42,$A511,Налоги!$M$15:$M$42,$B511)</f>
        <v>0</v>
      </c>
      <c r="P511" s="425">
        <f>SUMIFS(Налоги!P$15:P$42,Налоги!$A$15:$A$42,$A511,Налоги!$M$15:$M$42,$B511)</f>
        <v>0</v>
      </c>
      <c r="Q511" s="425">
        <f>SUMIFS(Налоги!Q$15:Q$42,Налоги!$A$15:$A$42,$A511,Налоги!$M$15:$M$42,$B511)</f>
        <v>0</v>
      </c>
      <c r="R511" s="413">
        <f t="shared" si="105"/>
        <v>0</v>
      </c>
      <c r="S511" s="425">
        <f>SUMIFS(Налоги!R$15:R$42,Налоги!$A$15:$A$42,$A511,Налоги!$M$15:$M$42,$B511)</f>
        <v>0</v>
      </c>
      <c r="T511" s="425">
        <f>SUMIFS(Налоги!S$15:S$42,Налоги!$A$15:$A$42,$A511,Налоги!$M$15:$M$42,$B511)</f>
        <v>0</v>
      </c>
      <c r="U511" s="425">
        <f>SUMIFS(Налоги!T$15:T$42,Налоги!$A$15:$A$42,$A511,Налоги!$M$15:$M$42,$B511)</f>
        <v>0</v>
      </c>
      <c r="V511" s="425">
        <f>SUMIFS(Налоги!U$15:U$42,Налоги!$A$15:$A$42,$A511,Налоги!$M$15:$M$42,$B511)</f>
        <v>0</v>
      </c>
      <c r="W511" s="425">
        <f>SUMIFS(Налоги!V$15:V$42,Налоги!$A$15:$A$42,$A511,Налоги!$M$15:$M$42,$B511)</f>
        <v>0</v>
      </c>
      <c r="X511" s="425">
        <f>SUMIFS(Налоги!W$15:W$42,Налоги!$A$15:$A$42,$A511,Налоги!$M$15:$M$42,$B511)</f>
        <v>0</v>
      </c>
      <c r="Y511" s="425">
        <f>SUMIFS(Налоги!X$15:X$42,Налоги!$A$15:$A$42,$A511,Налоги!$M$15:$M$42,$B511)</f>
        <v>0</v>
      </c>
      <c r="Z511" s="425">
        <f>SUMIFS(Налоги!Y$15:Y$42,Налоги!$A$15:$A$42,$A511,Налоги!$M$15:$M$42,$B511)</f>
        <v>0</v>
      </c>
      <c r="AA511" s="425">
        <f>SUMIFS(Налоги!Z$15:Z$42,Налоги!$A$15:$A$42,$A511,Налоги!$M$15:$M$42,$B511)</f>
        <v>0</v>
      </c>
      <c r="AB511" s="425">
        <f>SUMIFS(Налоги!AA$15:AA$42,Налоги!$A$15:$A$42,$A511,Налоги!$M$15:$M$42,$B511)</f>
        <v>0</v>
      </c>
      <c r="AC511" s="425">
        <f>SUMIFS(Налоги!AB$15:AB$42,Налоги!$A$15:$A$42,$A511,Налоги!$M$15:$M$42,$B511)</f>
        <v>0</v>
      </c>
      <c r="AD511" s="425">
        <f>SUMIFS(Налоги!AC$15:AC$42,Налоги!$A$15:$A$42,$A511,Налоги!$M$15:$M$42,$B511)</f>
        <v>0</v>
      </c>
      <c r="AE511" s="425">
        <f>SUMIFS(Налоги!AD$15:AD$42,Налоги!$A$15:$A$42,$A511,Налоги!$M$15:$M$42,$B511)</f>
        <v>0</v>
      </c>
      <c r="AF511" s="425">
        <f>SUMIFS(Налоги!AE$15:AE$42,Налоги!$A$15:$A$42,$A511,Налоги!$M$15:$M$42,$B511)</f>
        <v>0</v>
      </c>
      <c r="AG511" s="425">
        <f>SUMIFS(Налоги!AF$15:AF$42,Налоги!$A$15:$A$42,$A511,Налоги!$M$15:$M$42,$B511)</f>
        <v>0</v>
      </c>
      <c r="AH511" s="425">
        <f>SUMIFS(Налоги!AG$15:AG$42,Налоги!$A$15:$A$42,$A511,Налоги!$M$15:$M$42,$B511)</f>
        <v>0</v>
      </c>
      <c r="AI511" s="425">
        <f>SUMIFS(Налоги!AH$15:AH$42,Налоги!$A$15:$A$42,$A511,Налоги!$M$15:$M$42,$B511)</f>
        <v>0</v>
      </c>
      <c r="AJ511" s="425">
        <f>SUMIFS(Налоги!AI$15:AI$42,Налоги!$A$15:$A$42,$A511,Налоги!$M$15:$M$42,$B511)</f>
        <v>0</v>
      </c>
      <c r="AK511" s="425">
        <f>SUMIFS(Налоги!AJ$15:AJ$42,Налоги!$A$15:$A$42,$A511,Налоги!$M$15:$M$42,$B511)</f>
        <v>0</v>
      </c>
      <c r="AL511" s="425">
        <f>SUMIFS(Налоги!AK$15:AK$42,Налоги!$A$15:$A$42,$A511,Налоги!$M$15:$M$42,$B511)</f>
        <v>0</v>
      </c>
      <c r="AM511" s="425">
        <f>SUMIFS(Налоги!AL$15:AL$42,Налоги!$A$15:$A$42,$A511,Налоги!$M$15:$M$42,$B511)</f>
        <v>0</v>
      </c>
      <c r="AN511" s="413">
        <f t="shared" si="89"/>
        <v>0</v>
      </c>
      <c r="AO511" s="413">
        <f t="shared" si="94"/>
        <v>0</v>
      </c>
      <c r="AP511" s="413">
        <f t="shared" si="95"/>
        <v>0</v>
      </c>
      <c r="AQ511" s="413">
        <f t="shared" si="96"/>
        <v>0</v>
      </c>
      <c r="AR511" s="413">
        <f t="shared" si="97"/>
        <v>0</v>
      </c>
      <c r="AS511" s="413">
        <f t="shared" si="98"/>
        <v>0</v>
      </c>
      <c r="AT511" s="413">
        <f t="shared" si="99"/>
        <v>0</v>
      </c>
      <c r="AU511" s="413">
        <f t="shared" si="100"/>
        <v>0</v>
      </c>
      <c r="AV511" s="413">
        <f t="shared" si="101"/>
        <v>0</v>
      </c>
      <c r="AW511" s="413">
        <f t="shared" si="102"/>
        <v>0</v>
      </c>
      <c r="AX511" s="195"/>
      <c r="AY511" s="195"/>
      <c r="AZ511" s="195"/>
    </row>
    <row r="512" spans="1:52" s="108" customFormat="1" outlineLevel="1">
      <c r="A512" s="642" t="str">
        <f t="shared" si="85"/>
        <v>1</v>
      </c>
      <c r="B512" s="108" t="s">
        <v>430</v>
      </c>
      <c r="L512" s="409" t="s">
        <v>635</v>
      </c>
      <c r="M512" s="417" t="s">
        <v>636</v>
      </c>
      <c r="N512" s="411" t="s">
        <v>369</v>
      </c>
      <c r="O512" s="425">
        <f>SUMIFS(Налоги!O$15:O$42,Налоги!$A$15:$A$42,$A512,Налоги!$M$15:$M$42,$B512)</f>
        <v>0</v>
      </c>
      <c r="P512" s="425">
        <f>SUMIFS(Налоги!P$15:P$42,Налоги!$A$15:$A$42,$A512,Налоги!$M$15:$M$42,$B512)</f>
        <v>0</v>
      </c>
      <c r="Q512" s="425">
        <f>SUMIFS(Налоги!Q$15:Q$42,Налоги!$A$15:$A$42,$A512,Налоги!$M$15:$M$42,$B512)</f>
        <v>0</v>
      </c>
      <c r="R512" s="413">
        <f t="shared" si="105"/>
        <v>0</v>
      </c>
      <c r="S512" s="425">
        <f>SUMIFS(Налоги!R$15:R$42,Налоги!$A$15:$A$42,$A512,Налоги!$M$15:$M$42,$B512)</f>
        <v>0</v>
      </c>
      <c r="T512" s="425">
        <f>SUMIFS(Налоги!S$15:S$42,Налоги!$A$15:$A$42,$A512,Налоги!$M$15:$M$42,$B512)</f>
        <v>0</v>
      </c>
      <c r="U512" s="425">
        <f>SUMIFS(Налоги!T$15:T$42,Налоги!$A$15:$A$42,$A512,Налоги!$M$15:$M$42,$B512)</f>
        <v>0</v>
      </c>
      <c r="V512" s="425">
        <f>SUMIFS(Налоги!U$15:U$42,Налоги!$A$15:$A$42,$A512,Налоги!$M$15:$M$42,$B512)</f>
        <v>0</v>
      </c>
      <c r="W512" s="425">
        <f>SUMIFS(Налоги!V$15:V$42,Налоги!$A$15:$A$42,$A512,Налоги!$M$15:$M$42,$B512)</f>
        <v>0</v>
      </c>
      <c r="X512" s="425">
        <f>SUMIFS(Налоги!W$15:W$42,Налоги!$A$15:$A$42,$A512,Налоги!$M$15:$M$42,$B512)</f>
        <v>0</v>
      </c>
      <c r="Y512" s="425">
        <f>SUMIFS(Налоги!X$15:X$42,Налоги!$A$15:$A$42,$A512,Налоги!$M$15:$M$42,$B512)</f>
        <v>0</v>
      </c>
      <c r="Z512" s="425">
        <f>SUMIFS(Налоги!Y$15:Y$42,Налоги!$A$15:$A$42,$A512,Налоги!$M$15:$M$42,$B512)</f>
        <v>0</v>
      </c>
      <c r="AA512" s="425">
        <f>SUMIFS(Налоги!Z$15:Z$42,Налоги!$A$15:$A$42,$A512,Налоги!$M$15:$M$42,$B512)</f>
        <v>0</v>
      </c>
      <c r="AB512" s="425">
        <f>SUMIFS(Налоги!AA$15:AA$42,Налоги!$A$15:$A$42,$A512,Налоги!$M$15:$M$42,$B512)</f>
        <v>0</v>
      </c>
      <c r="AC512" s="425">
        <f>SUMIFS(Налоги!AB$15:AB$42,Налоги!$A$15:$A$42,$A512,Налоги!$M$15:$M$42,$B512)</f>
        <v>0</v>
      </c>
      <c r="AD512" s="425">
        <f>SUMIFS(Налоги!AC$15:AC$42,Налоги!$A$15:$A$42,$A512,Налоги!$M$15:$M$42,$B512)</f>
        <v>0</v>
      </c>
      <c r="AE512" s="425">
        <f>SUMIFS(Налоги!AD$15:AD$42,Налоги!$A$15:$A$42,$A512,Налоги!$M$15:$M$42,$B512)</f>
        <v>0</v>
      </c>
      <c r="AF512" s="425">
        <f>SUMIFS(Налоги!AE$15:AE$42,Налоги!$A$15:$A$42,$A512,Налоги!$M$15:$M$42,$B512)</f>
        <v>0</v>
      </c>
      <c r="AG512" s="425">
        <f>SUMIFS(Налоги!AF$15:AF$42,Налоги!$A$15:$A$42,$A512,Налоги!$M$15:$M$42,$B512)</f>
        <v>0</v>
      </c>
      <c r="AH512" s="425">
        <f>SUMIFS(Налоги!AG$15:AG$42,Налоги!$A$15:$A$42,$A512,Налоги!$M$15:$M$42,$B512)</f>
        <v>0</v>
      </c>
      <c r="AI512" s="425">
        <f>SUMIFS(Налоги!AH$15:AH$42,Налоги!$A$15:$A$42,$A512,Налоги!$M$15:$M$42,$B512)</f>
        <v>0</v>
      </c>
      <c r="AJ512" s="425">
        <f>SUMIFS(Налоги!AI$15:AI$42,Налоги!$A$15:$A$42,$A512,Налоги!$M$15:$M$42,$B512)</f>
        <v>0</v>
      </c>
      <c r="AK512" s="425">
        <f>SUMIFS(Налоги!AJ$15:AJ$42,Налоги!$A$15:$A$42,$A512,Налоги!$M$15:$M$42,$B512)</f>
        <v>0</v>
      </c>
      <c r="AL512" s="425">
        <f>SUMIFS(Налоги!AK$15:AK$42,Налоги!$A$15:$A$42,$A512,Налоги!$M$15:$M$42,$B512)</f>
        <v>0</v>
      </c>
      <c r="AM512" s="425">
        <f>SUMIFS(Налоги!AL$15:AL$42,Налоги!$A$15:$A$42,$A512,Налоги!$M$15:$M$42,$B512)</f>
        <v>0</v>
      </c>
      <c r="AN512" s="413">
        <f t="shared" si="89"/>
        <v>0</v>
      </c>
      <c r="AO512" s="413">
        <f t="shared" si="94"/>
        <v>0</v>
      </c>
      <c r="AP512" s="413">
        <f t="shared" si="95"/>
        <v>0</v>
      </c>
      <c r="AQ512" s="413">
        <f t="shared" si="96"/>
        <v>0</v>
      </c>
      <c r="AR512" s="413">
        <f t="shared" si="97"/>
        <v>0</v>
      </c>
      <c r="AS512" s="413">
        <f t="shared" si="98"/>
        <v>0</v>
      </c>
      <c r="AT512" s="413">
        <f t="shared" si="99"/>
        <v>0</v>
      </c>
      <c r="AU512" s="413">
        <f t="shared" si="100"/>
        <v>0</v>
      </c>
      <c r="AV512" s="413">
        <f t="shared" si="101"/>
        <v>0</v>
      </c>
      <c r="AW512" s="413">
        <f t="shared" si="102"/>
        <v>0</v>
      </c>
      <c r="AX512" s="195"/>
      <c r="AY512" s="195"/>
      <c r="AZ512" s="195"/>
    </row>
    <row r="513" spans="1:52" s="108" customFormat="1" outlineLevel="1">
      <c r="A513" s="642" t="str">
        <f t="shared" si="85"/>
        <v>1</v>
      </c>
      <c r="B513" s="108" t="s">
        <v>1434</v>
      </c>
      <c r="L513" s="409" t="s">
        <v>637</v>
      </c>
      <c r="M513" s="417" t="s">
        <v>638</v>
      </c>
      <c r="N513" s="411" t="s">
        <v>369</v>
      </c>
      <c r="O513" s="412">
        <f>SUMIFS(Налоги!O$15:O$42,Налоги!$A$15:$A$42,$A513,Налоги!$M$15:$M$42,$B513)</f>
        <v>385.3</v>
      </c>
      <c r="P513" s="412">
        <f>SUMIFS(Налоги!P$15:P$42,Налоги!$A$15:$A$42,$A513,Налоги!$M$15:$M$42,$B513)</f>
        <v>146.9</v>
      </c>
      <c r="Q513" s="412">
        <f>SUMIFS(Налоги!Q$15:Q$42,Налоги!$A$15:$A$42,$A513,Налоги!$M$15:$M$42,$B513)</f>
        <v>146.9</v>
      </c>
      <c r="R513" s="413">
        <f t="shared" si="105"/>
        <v>0</v>
      </c>
      <c r="S513" s="412">
        <f>SUMIFS(Налоги!R$15:R$42,Налоги!$A$15:$A$42,$A513,Налоги!$M$15:$M$42,$B513)</f>
        <v>203.9</v>
      </c>
      <c r="T513" s="412">
        <f>SUMIFS(Налоги!S$15:S$42,Налоги!$A$15:$A$42,$A513,Налоги!$M$15:$M$42,$B513)</f>
        <v>303.2</v>
      </c>
      <c r="U513" s="412">
        <f>SUMIFS(Налоги!T$15:T$42,Налоги!$A$15:$A$42,$A513,Налоги!$M$15:$M$42,$B513)</f>
        <v>303.2</v>
      </c>
      <c r="V513" s="412">
        <f>SUMIFS(Налоги!U$15:U$42,Налоги!$A$15:$A$42,$A513,Налоги!$M$15:$M$42,$B513)</f>
        <v>303.2</v>
      </c>
      <c r="W513" s="412">
        <f>SUMIFS(Налоги!V$15:V$42,Налоги!$A$15:$A$42,$A513,Налоги!$M$15:$M$42,$B513)</f>
        <v>303.2</v>
      </c>
      <c r="X513" s="412">
        <f>SUMIFS(Налоги!W$15:W$42,Налоги!$A$15:$A$42,$A513,Налоги!$M$15:$M$42,$B513)</f>
        <v>303.2</v>
      </c>
      <c r="Y513" s="412">
        <f>SUMIFS(Налоги!X$15:X$42,Налоги!$A$15:$A$42,$A513,Налоги!$M$15:$M$42,$B513)</f>
        <v>0</v>
      </c>
      <c r="Z513" s="412">
        <f>SUMIFS(Налоги!Y$15:Y$42,Налоги!$A$15:$A$42,$A513,Налоги!$M$15:$M$42,$B513)</f>
        <v>0</v>
      </c>
      <c r="AA513" s="412">
        <f>SUMIFS(Налоги!Z$15:Z$42,Налоги!$A$15:$A$42,$A513,Налоги!$M$15:$M$42,$B513)</f>
        <v>0</v>
      </c>
      <c r="AB513" s="412">
        <f>SUMIFS(Налоги!AA$15:AA$42,Налоги!$A$15:$A$42,$A513,Налоги!$M$15:$M$42,$B513)</f>
        <v>0</v>
      </c>
      <c r="AC513" s="412">
        <f>SUMIFS(Налоги!AB$15:AB$42,Налоги!$A$15:$A$42,$A513,Налоги!$M$15:$M$42,$B513)</f>
        <v>0</v>
      </c>
      <c r="AD513" s="412">
        <f>SUMIFS(Налоги!AC$15:AC$42,Налоги!$A$15:$A$42,$A513,Налоги!$M$15:$M$42,$B513)</f>
        <v>303.2</v>
      </c>
      <c r="AE513" s="412">
        <f>SUMIFS(Налоги!AD$15:AD$42,Налоги!$A$15:$A$42,$A513,Налоги!$M$15:$M$42,$B513)</f>
        <v>303.2</v>
      </c>
      <c r="AF513" s="412">
        <f>SUMIFS(Налоги!AE$15:AE$42,Налоги!$A$15:$A$42,$A513,Налоги!$M$15:$M$42,$B513)</f>
        <v>303.2</v>
      </c>
      <c r="AG513" s="412">
        <f>SUMIFS(Налоги!AF$15:AF$42,Налоги!$A$15:$A$42,$A513,Налоги!$M$15:$M$42,$B513)</f>
        <v>303.2</v>
      </c>
      <c r="AH513" s="412">
        <f>SUMIFS(Налоги!AG$15:AG$42,Налоги!$A$15:$A$42,$A513,Налоги!$M$15:$M$42,$B513)</f>
        <v>303.2</v>
      </c>
      <c r="AI513" s="412">
        <f>SUMIFS(Налоги!AH$15:AH$42,Налоги!$A$15:$A$42,$A513,Налоги!$M$15:$M$42,$B513)</f>
        <v>0</v>
      </c>
      <c r="AJ513" s="412">
        <f>SUMIFS(Налоги!AI$15:AI$42,Налоги!$A$15:$A$42,$A513,Налоги!$M$15:$M$42,$B513)</f>
        <v>0</v>
      </c>
      <c r="AK513" s="412">
        <f>SUMIFS(Налоги!AJ$15:AJ$42,Налоги!$A$15:$A$42,$A513,Налоги!$M$15:$M$42,$B513)</f>
        <v>0</v>
      </c>
      <c r="AL513" s="412">
        <f>SUMIFS(Налоги!AK$15:AK$42,Налоги!$A$15:$A$42,$A513,Налоги!$M$15:$M$42,$B513)</f>
        <v>0</v>
      </c>
      <c r="AM513" s="412">
        <f>SUMIFS(Налоги!AL$15:AL$42,Налоги!$A$15:$A$42,$A513,Налоги!$M$15:$M$42,$B513)</f>
        <v>0</v>
      </c>
      <c r="AN513" s="413">
        <f t="shared" si="89"/>
        <v>48.700343305541921</v>
      </c>
      <c r="AO513" s="413">
        <f t="shared" si="94"/>
        <v>0</v>
      </c>
      <c r="AP513" s="413">
        <f t="shared" si="95"/>
        <v>0</v>
      </c>
      <c r="AQ513" s="413">
        <f t="shared" si="96"/>
        <v>0</v>
      </c>
      <c r="AR513" s="413">
        <f t="shared" si="97"/>
        <v>0</v>
      </c>
      <c r="AS513" s="413">
        <f t="shared" si="98"/>
        <v>-100</v>
      </c>
      <c r="AT513" s="413">
        <f t="shared" si="99"/>
        <v>0</v>
      </c>
      <c r="AU513" s="413">
        <f t="shared" si="100"/>
        <v>0</v>
      </c>
      <c r="AV513" s="413">
        <f t="shared" si="101"/>
        <v>0</v>
      </c>
      <c r="AW513" s="413">
        <f t="shared" si="102"/>
        <v>0</v>
      </c>
      <c r="AX513" s="195"/>
      <c r="AY513" s="195"/>
      <c r="AZ513" s="195"/>
    </row>
    <row r="514" spans="1:52" s="108" customFormat="1" outlineLevel="1">
      <c r="A514" s="642" t="str">
        <f>A513</f>
        <v>1</v>
      </c>
      <c r="B514" s="108" t="s">
        <v>1435</v>
      </c>
      <c r="L514" s="409" t="s">
        <v>639</v>
      </c>
      <c r="M514" s="417" t="s">
        <v>640</v>
      </c>
      <c r="N514" s="411" t="s">
        <v>369</v>
      </c>
      <c r="O514" s="425">
        <f>SUMIFS(Налоги!O$15:O$42,Налоги!$A$15:$A$42,$A514,Налоги!$M$15:$M$42,$B514)</f>
        <v>0</v>
      </c>
      <c r="P514" s="425">
        <f>SUMIFS(Налоги!P$15:P$42,Налоги!$A$15:$A$42,$A514,Налоги!$M$15:$M$42,$B514)</f>
        <v>0</v>
      </c>
      <c r="Q514" s="425">
        <f>SUMIFS(Налоги!Q$15:Q$42,Налоги!$A$15:$A$42,$A514,Налоги!$M$15:$M$42,$B514)</f>
        <v>0</v>
      </c>
      <c r="R514" s="413">
        <f>Q514-P514</f>
        <v>0</v>
      </c>
      <c r="S514" s="425">
        <f>SUMIFS(Налоги!R$15:R$42,Налоги!$A$15:$A$42,$A514,Налоги!$M$15:$M$42,$B514)</f>
        <v>0</v>
      </c>
      <c r="T514" s="425">
        <f>SUMIFS(Налоги!S$15:S$42,Налоги!$A$15:$A$42,$A514,Налоги!$M$15:$M$42,$B514)</f>
        <v>0</v>
      </c>
      <c r="U514" s="425">
        <f>SUMIFS(Налоги!T$15:T$42,Налоги!$A$15:$A$42,$A514,Налоги!$M$15:$M$42,$B514)</f>
        <v>0</v>
      </c>
      <c r="V514" s="425">
        <f>SUMIFS(Налоги!U$15:U$42,Налоги!$A$15:$A$42,$A514,Налоги!$M$15:$M$42,$B514)</f>
        <v>0</v>
      </c>
      <c r="W514" s="425">
        <f>SUMIFS(Налоги!V$15:V$42,Налоги!$A$15:$A$42,$A514,Налоги!$M$15:$M$42,$B514)</f>
        <v>0</v>
      </c>
      <c r="X514" s="425">
        <f>SUMIFS(Налоги!W$15:W$42,Налоги!$A$15:$A$42,$A514,Налоги!$M$15:$M$42,$B514)</f>
        <v>0</v>
      </c>
      <c r="Y514" s="425">
        <f>SUMIFS(Налоги!X$15:X$42,Налоги!$A$15:$A$42,$A514,Налоги!$M$15:$M$42,$B514)</f>
        <v>0</v>
      </c>
      <c r="Z514" s="425">
        <f>SUMIFS(Налоги!Y$15:Y$42,Налоги!$A$15:$A$42,$A514,Налоги!$M$15:$M$42,$B514)</f>
        <v>0</v>
      </c>
      <c r="AA514" s="425">
        <f>SUMIFS(Налоги!Z$15:Z$42,Налоги!$A$15:$A$42,$A514,Налоги!$M$15:$M$42,$B514)</f>
        <v>0</v>
      </c>
      <c r="AB514" s="425">
        <f>SUMIFS(Налоги!AA$15:AA$42,Налоги!$A$15:$A$42,$A514,Налоги!$M$15:$M$42,$B514)</f>
        <v>0</v>
      </c>
      <c r="AC514" s="425">
        <f>SUMIFS(Налоги!AB$15:AB$42,Налоги!$A$15:$A$42,$A514,Налоги!$M$15:$M$42,$B514)</f>
        <v>0</v>
      </c>
      <c r="AD514" s="425">
        <f>SUMIFS(Налоги!AC$15:AC$42,Налоги!$A$15:$A$42,$A514,Налоги!$M$15:$M$42,$B514)</f>
        <v>0</v>
      </c>
      <c r="AE514" s="425">
        <f>SUMIFS(Налоги!AD$15:AD$42,Налоги!$A$15:$A$42,$A514,Налоги!$M$15:$M$42,$B514)</f>
        <v>0</v>
      </c>
      <c r="AF514" s="425">
        <f>SUMIFS(Налоги!AE$15:AE$42,Налоги!$A$15:$A$42,$A514,Налоги!$M$15:$M$42,$B514)</f>
        <v>0</v>
      </c>
      <c r="AG514" s="425">
        <f>SUMIFS(Налоги!AF$15:AF$42,Налоги!$A$15:$A$42,$A514,Налоги!$M$15:$M$42,$B514)</f>
        <v>0</v>
      </c>
      <c r="AH514" s="425">
        <f>SUMIFS(Налоги!AG$15:AG$42,Налоги!$A$15:$A$42,$A514,Налоги!$M$15:$M$42,$B514)</f>
        <v>0</v>
      </c>
      <c r="AI514" s="425">
        <f>SUMIFS(Налоги!AH$15:AH$42,Налоги!$A$15:$A$42,$A514,Налоги!$M$15:$M$42,$B514)</f>
        <v>0</v>
      </c>
      <c r="AJ514" s="425">
        <f>SUMIFS(Налоги!AI$15:AI$42,Налоги!$A$15:$A$42,$A514,Налоги!$M$15:$M$42,$B514)</f>
        <v>0</v>
      </c>
      <c r="AK514" s="425">
        <f>SUMIFS(Налоги!AJ$15:AJ$42,Налоги!$A$15:$A$42,$A514,Налоги!$M$15:$M$42,$B514)</f>
        <v>0</v>
      </c>
      <c r="AL514" s="425">
        <f>SUMIFS(Налоги!AK$15:AK$42,Налоги!$A$15:$A$42,$A514,Налоги!$M$15:$M$42,$B514)</f>
        <v>0</v>
      </c>
      <c r="AM514" s="425">
        <f>SUMIFS(Налоги!AL$15:AL$42,Налоги!$A$15:$A$42,$A514,Налоги!$M$15:$M$42,$B514)</f>
        <v>0</v>
      </c>
      <c r="AN514" s="413">
        <f t="shared" si="89"/>
        <v>0</v>
      </c>
      <c r="AO514" s="413">
        <f t="shared" si="94"/>
        <v>0</v>
      </c>
      <c r="AP514" s="413">
        <f t="shared" si="95"/>
        <v>0</v>
      </c>
      <c r="AQ514" s="413">
        <f t="shared" si="96"/>
        <v>0</v>
      </c>
      <c r="AR514" s="413">
        <f t="shared" si="97"/>
        <v>0</v>
      </c>
      <c r="AS514" s="413">
        <f t="shared" si="98"/>
        <v>0</v>
      </c>
      <c r="AT514" s="413">
        <f t="shared" si="99"/>
        <v>0</v>
      </c>
      <c r="AU514" s="413">
        <f t="shared" si="100"/>
        <v>0</v>
      </c>
      <c r="AV514" s="413">
        <f t="shared" si="101"/>
        <v>0</v>
      </c>
      <c r="AW514" s="413">
        <f t="shared" si="102"/>
        <v>0</v>
      </c>
      <c r="AX514" s="195"/>
      <c r="AY514" s="195"/>
      <c r="AZ514" s="195"/>
    </row>
    <row r="515" spans="1:52" s="108" customFormat="1" outlineLevel="1">
      <c r="A515" s="642" t="str">
        <f>A514</f>
        <v>1</v>
      </c>
      <c r="B515" s="108" t="s">
        <v>434</v>
      </c>
      <c r="L515" s="409" t="s">
        <v>641</v>
      </c>
      <c r="M515" s="426" t="s">
        <v>1159</v>
      </c>
      <c r="N515" s="411" t="s">
        <v>369</v>
      </c>
      <c r="O515" s="425">
        <f>SUMIFS(Налоги!O$15:O$42,Налоги!$A$15:$A$42,$A515,Налоги!$M$15:$M$42,$B515)</f>
        <v>166.3</v>
      </c>
      <c r="P515" s="425">
        <f>SUMIFS(Налоги!P$15:P$42,Налоги!$A$15:$A$42,$A515,Налоги!$M$15:$M$42,$B515)</f>
        <v>215</v>
      </c>
      <c r="Q515" s="425">
        <f>SUMIFS(Налоги!Q$15:Q$42,Налоги!$A$15:$A$42,$A515,Налоги!$M$15:$M$42,$B515)</f>
        <v>215</v>
      </c>
      <c r="R515" s="413">
        <f t="shared" si="105"/>
        <v>0</v>
      </c>
      <c r="S515" s="425">
        <f>SUMIFS(Налоги!R$15:R$42,Налоги!$A$15:$A$42,$A515,Налоги!$M$15:$M$42,$B515)</f>
        <v>179.3</v>
      </c>
      <c r="T515" s="425">
        <f>SUMIFS(Налоги!S$15:S$42,Налоги!$A$15:$A$42,$A515,Налоги!$M$15:$M$42,$B515)</f>
        <v>241.9</v>
      </c>
      <c r="U515" s="425">
        <f>SUMIFS(Налоги!T$15:T$42,Налоги!$A$15:$A$42,$A515,Налоги!$M$15:$M$42,$B515)</f>
        <v>253.995</v>
      </c>
      <c r="V515" s="425">
        <f>SUMIFS(Налоги!U$15:U$42,Налоги!$A$15:$A$42,$A515,Налоги!$M$15:$M$42,$B515)</f>
        <v>266.69475</v>
      </c>
      <c r="W515" s="425">
        <f>SUMIFS(Налоги!V$15:V$42,Налоги!$A$15:$A$42,$A515,Налоги!$M$15:$M$42,$B515)</f>
        <v>280.02948750000002</v>
      </c>
      <c r="X515" s="425">
        <f>SUMIFS(Налоги!W$15:W$42,Налоги!$A$15:$A$42,$A515,Налоги!$M$15:$M$42,$B515)</f>
        <v>294.030961875</v>
      </c>
      <c r="Y515" s="425">
        <f>SUMIFS(Налоги!X$15:X$42,Налоги!$A$15:$A$42,$A515,Налоги!$M$15:$M$42,$B515)</f>
        <v>0</v>
      </c>
      <c r="Z515" s="425">
        <f>SUMIFS(Налоги!Y$15:Y$42,Налоги!$A$15:$A$42,$A515,Налоги!$M$15:$M$42,$B515)</f>
        <v>0</v>
      </c>
      <c r="AA515" s="425">
        <f>SUMIFS(Налоги!Z$15:Z$42,Налоги!$A$15:$A$42,$A515,Налоги!$M$15:$M$42,$B515)</f>
        <v>0</v>
      </c>
      <c r="AB515" s="425">
        <f>SUMIFS(Налоги!AA$15:AA$42,Налоги!$A$15:$A$42,$A515,Налоги!$M$15:$M$42,$B515)</f>
        <v>0</v>
      </c>
      <c r="AC515" s="425">
        <f>SUMIFS(Налоги!AB$15:AB$42,Налоги!$A$15:$A$42,$A515,Налоги!$M$15:$M$42,$B515)</f>
        <v>0</v>
      </c>
      <c r="AD515" s="425">
        <f>SUMIFS(Налоги!AC$15:AC$42,Налоги!$A$15:$A$42,$A515,Налоги!$M$15:$M$42,$B515)</f>
        <v>203.35775680000003</v>
      </c>
      <c r="AE515" s="425">
        <f>SUMIFS(Налоги!AD$15:AD$42,Налоги!$A$15:$A$42,$A515,Налоги!$M$15:$M$42,$B515)</f>
        <v>211.89878258560003</v>
      </c>
      <c r="AF515" s="425">
        <f>SUMIFS(Налоги!AE$15:AE$42,Налоги!$A$15:$A$42,$A515,Налоги!$M$15:$M$42,$B515)</f>
        <v>220.37473388902404</v>
      </c>
      <c r="AG515" s="425">
        <f>SUMIFS(Налоги!AF$15:AF$42,Налоги!$A$15:$A$42,$A515,Налоги!$M$15:$M$42,$B515)</f>
        <v>229.18972324458502</v>
      </c>
      <c r="AH515" s="425">
        <f>SUMIFS(Налоги!AG$15:AG$42,Налоги!$A$15:$A$42,$A515,Налоги!$M$15:$M$42,$B515)</f>
        <v>238.35731217436845</v>
      </c>
      <c r="AI515" s="425">
        <f>SUMIFS(Налоги!AH$15:AH$42,Налоги!$A$15:$A$42,$A515,Налоги!$M$15:$M$42,$B515)</f>
        <v>0</v>
      </c>
      <c r="AJ515" s="425">
        <f>SUMIFS(Налоги!AI$15:AI$42,Налоги!$A$15:$A$42,$A515,Налоги!$M$15:$M$42,$B515)</f>
        <v>0</v>
      </c>
      <c r="AK515" s="425">
        <f>SUMIFS(Налоги!AJ$15:AJ$42,Налоги!$A$15:$A$42,$A515,Налоги!$M$15:$M$42,$B515)</f>
        <v>0</v>
      </c>
      <c r="AL515" s="425">
        <f>SUMIFS(Налоги!AK$15:AK$42,Налоги!$A$15:$A$42,$A515,Налоги!$M$15:$M$42,$B515)</f>
        <v>0</v>
      </c>
      <c r="AM515" s="425">
        <f>SUMIFS(Налоги!AL$15:AL$42,Налоги!$A$15:$A$42,$A515,Налоги!$M$15:$M$42,$B515)</f>
        <v>0</v>
      </c>
      <c r="AN515" s="413">
        <f t="shared" si="89"/>
        <v>13.417600000000011</v>
      </c>
      <c r="AO515" s="413">
        <f t="shared" si="94"/>
        <v>4.1999999999999993</v>
      </c>
      <c r="AP515" s="413">
        <f t="shared" si="95"/>
        <v>4.0000000000000053</v>
      </c>
      <c r="AQ515" s="413">
        <f t="shared" si="96"/>
        <v>4.0000000000000089</v>
      </c>
      <c r="AR515" s="413">
        <f t="shared" si="97"/>
        <v>4.000000000000008</v>
      </c>
      <c r="AS515" s="413">
        <f t="shared" si="98"/>
        <v>-100</v>
      </c>
      <c r="AT515" s="413">
        <f t="shared" si="99"/>
        <v>0</v>
      </c>
      <c r="AU515" s="413">
        <f t="shared" si="100"/>
        <v>0</v>
      </c>
      <c r="AV515" s="413">
        <f t="shared" si="101"/>
        <v>0</v>
      </c>
      <c r="AW515" s="413">
        <f t="shared" si="102"/>
        <v>0</v>
      </c>
      <c r="AX515" s="195"/>
      <c r="AY515" s="195"/>
      <c r="AZ515" s="195"/>
    </row>
    <row r="516" spans="1:52" s="108" customFormat="1" ht="78.75" outlineLevel="1">
      <c r="A516" s="642" t="str">
        <f t="shared" ref="A516:A565" si="106">A515</f>
        <v>1</v>
      </c>
      <c r="B516" s="108" t="s">
        <v>1466</v>
      </c>
      <c r="L516" s="409" t="s">
        <v>169</v>
      </c>
      <c r="M516" s="427" t="s">
        <v>485</v>
      </c>
      <c r="N516" s="411" t="s">
        <v>369</v>
      </c>
      <c r="O516" s="428"/>
      <c r="P516" s="428"/>
      <c r="Q516" s="428"/>
      <c r="R516" s="413">
        <f t="shared" si="105"/>
        <v>0</v>
      </c>
      <c r="S516" s="428"/>
      <c r="T516" s="428"/>
      <c r="U516" s="428"/>
      <c r="V516" s="428"/>
      <c r="W516" s="428"/>
      <c r="X516" s="428"/>
      <c r="Y516" s="428"/>
      <c r="Z516" s="428"/>
      <c r="AA516" s="428"/>
      <c r="AB516" s="428"/>
      <c r="AC516" s="428"/>
      <c r="AD516" s="428"/>
      <c r="AE516" s="428"/>
      <c r="AF516" s="428"/>
      <c r="AG516" s="428"/>
      <c r="AH516" s="428"/>
      <c r="AI516" s="428"/>
      <c r="AJ516" s="428"/>
      <c r="AK516" s="428"/>
      <c r="AL516" s="428"/>
      <c r="AM516" s="428"/>
      <c r="AN516" s="413">
        <f t="shared" ref="AN516:AN535" si="107">IF(S516=0,0,(AD516-S516)/S516*100)</f>
        <v>0</v>
      </c>
      <c r="AO516" s="413">
        <f t="shared" si="94"/>
        <v>0</v>
      </c>
      <c r="AP516" s="413">
        <f t="shared" si="95"/>
        <v>0</v>
      </c>
      <c r="AQ516" s="413">
        <f t="shared" si="96"/>
        <v>0</v>
      </c>
      <c r="AR516" s="413">
        <f t="shared" si="97"/>
        <v>0</v>
      </c>
      <c r="AS516" s="413">
        <f t="shared" si="98"/>
        <v>0</v>
      </c>
      <c r="AT516" s="413">
        <f t="shared" si="99"/>
        <v>0</v>
      </c>
      <c r="AU516" s="413">
        <f t="shared" si="100"/>
        <v>0</v>
      </c>
      <c r="AV516" s="413">
        <f t="shared" si="101"/>
        <v>0</v>
      </c>
      <c r="AW516" s="413">
        <f t="shared" si="102"/>
        <v>0</v>
      </c>
      <c r="AX516" s="195"/>
      <c r="AY516" s="195"/>
      <c r="AZ516" s="195"/>
    </row>
    <row r="517" spans="1:52" s="108" customFormat="1" outlineLevel="1">
      <c r="A517" s="642" t="str">
        <f t="shared" si="106"/>
        <v>1</v>
      </c>
      <c r="B517" s="108" t="s">
        <v>642</v>
      </c>
      <c r="L517" s="409" t="s">
        <v>385</v>
      </c>
      <c r="M517" s="410" t="s">
        <v>642</v>
      </c>
      <c r="N517" s="411" t="s">
        <v>369</v>
      </c>
      <c r="O517" s="425">
        <f>SUMIFS(Аренда!O$15:O$32,Аренда!$A$15:$A$32,$A517,Аренда!$M$15:$M$32,"Арендная и концессионная плата. Лизинговые платежи")</f>
        <v>0</v>
      </c>
      <c r="P517" s="425">
        <f>SUMIFS(Аренда!P$15:P$32,Аренда!$A$15:$A$32,$A517,Аренда!$M$15:$M$32,"Арендная и концессионная плата. Лизинговые платежи")</f>
        <v>0</v>
      </c>
      <c r="Q517" s="425">
        <f>SUMIFS(Аренда!Q$15:Q$32,Аренда!$A$15:$A$32,$A517,Аренда!$M$15:$M$32,"Арендная и концессионная плата. Лизинговые платежи")</f>
        <v>0</v>
      </c>
      <c r="R517" s="413">
        <f t="shared" si="105"/>
        <v>0</v>
      </c>
      <c r="S517" s="425">
        <f>SUMIFS(Аренда!R$15:R$32,Аренда!$A$15:$A$32,$A517,Аренда!$M$15:$M$32,"Арендная и концессионная плата. Лизинговые платежи")</f>
        <v>0</v>
      </c>
      <c r="T517" s="425">
        <f>SUMIFS(Аренда!S$15:S$32,Аренда!$A$15:$A$32,$A517,Аренда!$M$15:$M$32,"Арендная и концессионная плата. Лизинговые платежи")</f>
        <v>0</v>
      </c>
      <c r="U517" s="425">
        <f>SUMIFS(Аренда!T$15:T$32,Аренда!$A$15:$A$32,$A517,Аренда!$M$15:$M$32,"Арендная и концессионная плата. Лизинговые платежи")</f>
        <v>0</v>
      </c>
      <c r="V517" s="425">
        <f>SUMIFS(Аренда!U$15:U$32,Аренда!$A$15:$A$32,$A517,Аренда!$M$15:$M$32,"Арендная и концессионная плата. Лизинговые платежи")</f>
        <v>0</v>
      </c>
      <c r="W517" s="425">
        <f>SUMIFS(Аренда!V$15:V$32,Аренда!$A$15:$A$32,$A517,Аренда!$M$15:$M$32,"Арендная и концессионная плата. Лизинговые платежи")</f>
        <v>0</v>
      </c>
      <c r="X517" s="425">
        <f>SUMIFS(Аренда!W$15:W$32,Аренда!$A$15:$A$32,$A517,Аренда!$M$15:$M$32,"Арендная и концессионная плата. Лизинговые платежи")</f>
        <v>0</v>
      </c>
      <c r="Y517" s="425">
        <f>SUMIFS(Аренда!X$15:X$32,Аренда!$A$15:$A$32,$A517,Аренда!$M$15:$M$32,"Арендная и концессионная плата. Лизинговые платежи")</f>
        <v>0</v>
      </c>
      <c r="Z517" s="425">
        <f>SUMIFS(Аренда!Y$15:Y$32,Аренда!$A$15:$A$32,$A517,Аренда!$M$15:$M$32,"Арендная и концессионная плата. Лизинговые платежи")</f>
        <v>0</v>
      </c>
      <c r="AA517" s="425">
        <f>SUMIFS(Аренда!Z$15:Z$32,Аренда!$A$15:$A$32,$A517,Аренда!$M$15:$M$32,"Арендная и концессионная плата. Лизинговые платежи")</f>
        <v>0</v>
      </c>
      <c r="AB517" s="425">
        <f>SUMIFS(Аренда!AA$15:AA$32,Аренда!$A$15:$A$32,$A517,Аренда!$M$15:$M$32,"Арендная и концессионная плата. Лизинговые платежи")</f>
        <v>0</v>
      </c>
      <c r="AC517" s="425">
        <f>SUMIFS(Аренда!AB$15:AB$32,Аренда!$A$15:$A$32,$A517,Аренда!$M$15:$M$32,"Арендная и концессионная плата. Лизинговые платежи")</f>
        <v>0</v>
      </c>
      <c r="AD517" s="425">
        <f>SUMIFS(Аренда!AC$15:AC$32,Аренда!$A$15:$A$32,$A517,Аренда!$M$15:$M$32,"Арендная и концессионная плата. Лизинговые платежи")</f>
        <v>0</v>
      </c>
      <c r="AE517" s="425">
        <f>SUMIFS(Аренда!AD$15:AD$32,Аренда!$A$15:$A$32,$A517,Аренда!$M$15:$M$32,"Арендная и концессионная плата. Лизинговые платежи")</f>
        <v>0</v>
      </c>
      <c r="AF517" s="425">
        <f>SUMIFS(Аренда!AE$15:AE$32,Аренда!$A$15:$A$32,$A517,Аренда!$M$15:$M$32,"Арендная и концессионная плата. Лизинговые платежи")</f>
        <v>0</v>
      </c>
      <c r="AG517" s="425">
        <f>SUMIFS(Аренда!AF$15:AF$32,Аренда!$A$15:$A$32,$A517,Аренда!$M$15:$M$32,"Арендная и концессионная плата. Лизинговые платежи")</f>
        <v>0</v>
      </c>
      <c r="AH517" s="425">
        <f>SUMIFS(Аренда!AG$15:AG$32,Аренда!$A$15:$A$32,$A517,Аренда!$M$15:$M$32,"Арендная и концессионная плата. Лизинговые платежи")</f>
        <v>0</v>
      </c>
      <c r="AI517" s="425">
        <f>SUMIFS(Аренда!AH$15:AH$32,Аренда!$A$15:$A$32,$A517,Аренда!$M$15:$M$32,"Арендная и концессионная плата. Лизинговые платежи")</f>
        <v>0</v>
      </c>
      <c r="AJ517" s="425">
        <f>SUMIFS(Аренда!AI$15:AI$32,Аренда!$A$15:$A$32,$A517,Аренда!$M$15:$M$32,"Арендная и концессионная плата. Лизинговые платежи")</f>
        <v>0</v>
      </c>
      <c r="AK517" s="425">
        <f>SUMIFS(Аренда!AJ$15:AJ$32,Аренда!$A$15:$A$32,$A517,Аренда!$M$15:$M$32,"Арендная и концессионная плата. Лизинговые платежи")</f>
        <v>0</v>
      </c>
      <c r="AL517" s="425">
        <f>SUMIFS(Аренда!AK$15:AK$32,Аренда!$A$15:$A$32,$A517,Аренда!$M$15:$M$32,"Арендная и концессионная плата. Лизинговые платежи")</f>
        <v>0</v>
      </c>
      <c r="AM517" s="425">
        <f>SUMIFS(Аренда!AL$15:AL$32,Аренда!$A$15:$A$32,$A517,Аренда!$M$15:$M$32,"Арендная и концессионная плата. Лизинговые платежи")</f>
        <v>0</v>
      </c>
      <c r="AN517" s="413">
        <f t="shared" si="107"/>
        <v>0</v>
      </c>
      <c r="AO517" s="413">
        <f t="shared" si="94"/>
        <v>0</v>
      </c>
      <c r="AP517" s="413">
        <f t="shared" si="95"/>
        <v>0</v>
      </c>
      <c r="AQ517" s="413">
        <f t="shared" si="96"/>
        <v>0</v>
      </c>
      <c r="AR517" s="413">
        <f t="shared" si="97"/>
        <v>0</v>
      </c>
      <c r="AS517" s="413">
        <f t="shared" si="98"/>
        <v>0</v>
      </c>
      <c r="AT517" s="413">
        <f t="shared" si="99"/>
        <v>0</v>
      </c>
      <c r="AU517" s="413">
        <f t="shared" si="100"/>
        <v>0</v>
      </c>
      <c r="AV517" s="413">
        <f t="shared" si="101"/>
        <v>0</v>
      </c>
      <c r="AW517" s="413">
        <f t="shared" si="102"/>
        <v>0</v>
      </c>
      <c r="AX517" s="195"/>
      <c r="AY517" s="195"/>
      <c r="AZ517" s="195"/>
    </row>
    <row r="518" spans="1:52" s="108" customFormat="1" outlineLevel="1">
      <c r="A518" s="642" t="str">
        <f t="shared" si="106"/>
        <v>1</v>
      </c>
      <c r="L518" s="409" t="s">
        <v>511</v>
      </c>
      <c r="M518" s="410" t="s">
        <v>643</v>
      </c>
      <c r="N518" s="411" t="s">
        <v>369</v>
      </c>
      <c r="O518" s="412"/>
      <c r="P518" s="412"/>
      <c r="Q518" s="412"/>
      <c r="R518" s="413">
        <f t="shared" si="105"/>
        <v>0</v>
      </c>
      <c r="S518" s="412"/>
      <c r="T518" s="412"/>
      <c r="U518" s="412"/>
      <c r="V518" s="412"/>
      <c r="W518" s="412"/>
      <c r="X518" s="412"/>
      <c r="Y518" s="412"/>
      <c r="Z518" s="412"/>
      <c r="AA518" s="412"/>
      <c r="AB518" s="412"/>
      <c r="AC518" s="412"/>
      <c r="AD518" s="412"/>
      <c r="AE518" s="412"/>
      <c r="AF518" s="412"/>
      <c r="AG518" s="412"/>
      <c r="AH518" s="412"/>
      <c r="AI518" s="412"/>
      <c r="AJ518" s="412"/>
      <c r="AK518" s="412"/>
      <c r="AL518" s="412"/>
      <c r="AM518" s="412"/>
      <c r="AN518" s="413">
        <f t="shared" si="107"/>
        <v>0</v>
      </c>
      <c r="AO518" s="413">
        <f t="shared" si="94"/>
        <v>0</v>
      </c>
      <c r="AP518" s="413">
        <f t="shared" si="95"/>
        <v>0</v>
      </c>
      <c r="AQ518" s="413">
        <f t="shared" si="96"/>
        <v>0</v>
      </c>
      <c r="AR518" s="413">
        <f t="shared" si="97"/>
        <v>0</v>
      </c>
      <c r="AS518" s="413">
        <f t="shared" si="98"/>
        <v>0</v>
      </c>
      <c r="AT518" s="413">
        <f t="shared" si="99"/>
        <v>0</v>
      </c>
      <c r="AU518" s="413">
        <f t="shared" si="100"/>
        <v>0</v>
      </c>
      <c r="AV518" s="413">
        <f t="shared" si="101"/>
        <v>0</v>
      </c>
      <c r="AW518" s="413">
        <f t="shared" si="102"/>
        <v>0</v>
      </c>
      <c r="AX518" s="195"/>
      <c r="AY518" s="195"/>
      <c r="AZ518" s="195"/>
    </row>
    <row r="519" spans="1:52" s="108" customFormat="1" outlineLevel="1">
      <c r="A519" s="642" t="str">
        <f t="shared" si="106"/>
        <v>1</v>
      </c>
      <c r="B519" s="108" t="s">
        <v>645</v>
      </c>
      <c r="L519" s="409" t="s">
        <v>644</v>
      </c>
      <c r="M519" s="417" t="s">
        <v>645</v>
      </c>
      <c r="N519" s="411" t="s">
        <v>369</v>
      </c>
      <c r="O519" s="412"/>
      <c r="P519" s="412"/>
      <c r="Q519" s="412"/>
      <c r="R519" s="413">
        <f t="shared" si="105"/>
        <v>0</v>
      </c>
      <c r="S519" s="412"/>
      <c r="T519" s="412"/>
      <c r="U519" s="412"/>
      <c r="V519" s="412"/>
      <c r="W519" s="412"/>
      <c r="X519" s="412"/>
      <c r="Y519" s="412"/>
      <c r="Z519" s="412"/>
      <c r="AA519" s="412"/>
      <c r="AB519" s="412"/>
      <c r="AC519" s="412"/>
      <c r="AD519" s="412"/>
      <c r="AE519" s="412"/>
      <c r="AF519" s="412"/>
      <c r="AG519" s="412"/>
      <c r="AH519" s="412"/>
      <c r="AI519" s="412"/>
      <c r="AJ519" s="412"/>
      <c r="AK519" s="412"/>
      <c r="AL519" s="412"/>
      <c r="AM519" s="412"/>
      <c r="AN519" s="413">
        <f t="shared" si="107"/>
        <v>0</v>
      </c>
      <c r="AO519" s="413">
        <f t="shared" si="94"/>
        <v>0</v>
      </c>
      <c r="AP519" s="413">
        <f t="shared" si="95"/>
        <v>0</v>
      </c>
      <c r="AQ519" s="413">
        <f t="shared" si="96"/>
        <v>0</v>
      </c>
      <c r="AR519" s="413">
        <f t="shared" si="97"/>
        <v>0</v>
      </c>
      <c r="AS519" s="413">
        <f t="shared" si="98"/>
        <v>0</v>
      </c>
      <c r="AT519" s="413">
        <f t="shared" si="99"/>
        <v>0</v>
      </c>
      <c r="AU519" s="413">
        <f t="shared" si="100"/>
        <v>0</v>
      </c>
      <c r="AV519" s="413">
        <f t="shared" si="101"/>
        <v>0</v>
      </c>
      <c r="AW519" s="413">
        <f t="shared" si="102"/>
        <v>0</v>
      </c>
      <c r="AX519" s="195"/>
      <c r="AY519" s="195"/>
      <c r="AZ519" s="195"/>
    </row>
    <row r="520" spans="1:52" s="108" customFormat="1" outlineLevel="1">
      <c r="A520" s="642" t="str">
        <f t="shared" si="106"/>
        <v>1</v>
      </c>
      <c r="B520" s="108" t="s">
        <v>646</v>
      </c>
      <c r="L520" s="409" t="s">
        <v>513</v>
      </c>
      <c r="M520" s="410" t="s">
        <v>646</v>
      </c>
      <c r="N520" s="411" t="s">
        <v>369</v>
      </c>
      <c r="O520" s="412"/>
      <c r="P520" s="412"/>
      <c r="Q520" s="412"/>
      <c r="R520" s="413">
        <f t="shared" si="105"/>
        <v>0</v>
      </c>
      <c r="S520" s="412"/>
      <c r="T520" s="412">
        <f>SUMIFS(Экономия_корр!O$15:O$32,Экономия_корр!$A$15:$A$32,$A520,Экономия_корр!$M$15:$M$32,"Экономия расходов с учетом ИПЦ")</f>
        <v>0</v>
      </c>
      <c r="U520" s="412">
        <f>SUMIFS(Экономия_корр!P$15:P$32,Экономия_корр!$A$15:$A$32,$A520,Экономия_корр!$M$15:$M$32,"Экономия расходов с учетом ИПЦ")</f>
        <v>0</v>
      </c>
      <c r="V520" s="412">
        <f>SUMIFS(Экономия_корр!Q$15:Q$32,Экономия_корр!$A$15:$A$32,$A520,Экономия_корр!$M$15:$M$32,"Экономия расходов с учетом ИПЦ")</f>
        <v>0</v>
      </c>
      <c r="W520" s="412">
        <f>SUMIFS(Экономия_корр!R$15:R$32,Экономия_корр!$A$15:$A$32,$A520,Экономия_корр!$M$15:$M$32,"Экономия расходов с учетом ИПЦ")</f>
        <v>0</v>
      </c>
      <c r="X520" s="412">
        <f>SUMIFS(Экономия_корр!S$15:S$32,Экономия_корр!$A$15:$A$32,$A520,Экономия_корр!$M$15:$M$32,"Экономия расходов с учетом ИПЦ")</f>
        <v>0</v>
      </c>
      <c r="Y520" s="412">
        <f>SUMIFS(Экономия_корр!T$15:T$32,Экономия_корр!$A$15:$A$32,$A520,Экономия_корр!$M$15:$M$32,"Экономия расходов с учетом ИПЦ")</f>
        <v>0</v>
      </c>
      <c r="Z520" s="412">
        <f>SUMIFS(Экономия_корр!U$15:U$32,Экономия_корр!$A$15:$A$32,$A520,Экономия_корр!$M$15:$M$32,"Экономия расходов с учетом ИПЦ")</f>
        <v>0</v>
      </c>
      <c r="AA520" s="412">
        <f>SUMIFS(Экономия_корр!V$15:V$32,Экономия_корр!$A$15:$A$32,$A520,Экономия_корр!$M$15:$M$32,"Экономия расходов с учетом ИПЦ")</f>
        <v>0</v>
      </c>
      <c r="AB520" s="412">
        <f>SUMIFS(Экономия_корр!W$15:W$32,Экономия_корр!$A$15:$A$32,$A520,Экономия_корр!$M$15:$M$32,"Экономия расходов с учетом ИПЦ")</f>
        <v>0</v>
      </c>
      <c r="AC520" s="412">
        <f>SUMIFS(Экономия_корр!X$15:X$32,Экономия_корр!$A$15:$A$32,$A520,Экономия_корр!$M$15:$M$32,"Экономия расходов с учетом ИПЦ")</f>
        <v>0</v>
      </c>
      <c r="AD520" s="412">
        <f>SUMIFS(Экономия_корр!Y$15:Y$32,Экономия_корр!$A$15:$A$32,$A520,Экономия_корр!$M$15:$M$32,"Экономия расходов с учетом ИПЦ")</f>
        <v>0</v>
      </c>
      <c r="AE520" s="412">
        <f>SUMIFS(Экономия_корр!Z$15:Z$32,Экономия_корр!$A$15:$A$32,$A520,Экономия_корр!$M$15:$M$32,"Экономия расходов с учетом ИПЦ")</f>
        <v>0</v>
      </c>
      <c r="AF520" s="412">
        <f>SUMIFS(Экономия_корр!AA$15:AA$32,Экономия_корр!$A$15:$A$32,$A520,Экономия_корр!$M$15:$M$32,"Экономия расходов с учетом ИПЦ")</f>
        <v>0</v>
      </c>
      <c r="AG520" s="412">
        <f>SUMIFS(Экономия_корр!AB$15:AB$32,Экономия_корр!$A$15:$A$32,$A520,Экономия_корр!$M$15:$M$32,"Экономия расходов с учетом ИПЦ")</f>
        <v>0</v>
      </c>
      <c r="AH520" s="412">
        <f>SUMIFS(Экономия_корр!AC$15:AC$32,Экономия_корр!$A$15:$A$32,$A520,Экономия_корр!$M$15:$M$32,"Экономия расходов с учетом ИПЦ")</f>
        <v>0</v>
      </c>
      <c r="AI520" s="412">
        <f>SUMIFS(Экономия_корр!AD$15:AD$32,Экономия_корр!$A$15:$A$32,$A520,Экономия_корр!$M$15:$M$32,"Экономия расходов с учетом ИПЦ")</f>
        <v>0</v>
      </c>
      <c r="AJ520" s="412">
        <f>SUMIFS(Экономия_корр!AE$15:AE$32,Экономия_корр!$A$15:$A$32,$A520,Экономия_корр!$M$15:$M$32,"Экономия расходов с учетом ИПЦ")</f>
        <v>0</v>
      </c>
      <c r="AK520" s="412">
        <f>SUMIFS(Экономия_корр!AF$15:AF$32,Экономия_корр!$A$15:$A$32,$A520,Экономия_корр!$M$15:$M$32,"Экономия расходов с учетом ИПЦ")</f>
        <v>0</v>
      </c>
      <c r="AL520" s="412">
        <f>SUMIFS(Экономия_корр!AG$15:AG$32,Экономия_корр!$A$15:$A$32,$A520,Экономия_корр!$M$15:$M$32,"Экономия расходов с учетом ИПЦ")</f>
        <v>0</v>
      </c>
      <c r="AM520" s="412">
        <f>SUMIFS(Экономия_корр!AH$15:AH$32,Экономия_корр!$A$15:$A$32,$A520,Экономия_корр!$M$15:$M$32,"Экономия расходов с учетом ИПЦ")</f>
        <v>0</v>
      </c>
      <c r="AN520" s="413">
        <f t="shared" si="107"/>
        <v>0</v>
      </c>
      <c r="AO520" s="413">
        <f t="shared" si="94"/>
        <v>0</v>
      </c>
      <c r="AP520" s="413">
        <f t="shared" si="95"/>
        <v>0</v>
      </c>
      <c r="AQ520" s="413">
        <f t="shared" si="96"/>
        <v>0</v>
      </c>
      <c r="AR520" s="413">
        <f t="shared" si="97"/>
        <v>0</v>
      </c>
      <c r="AS520" s="413">
        <f t="shared" si="98"/>
        <v>0</v>
      </c>
      <c r="AT520" s="413">
        <f t="shared" si="99"/>
        <v>0</v>
      </c>
      <c r="AU520" s="413">
        <f t="shared" si="100"/>
        <v>0</v>
      </c>
      <c r="AV520" s="413">
        <f t="shared" si="101"/>
        <v>0</v>
      </c>
      <c r="AW520" s="413">
        <f t="shared" si="102"/>
        <v>0</v>
      </c>
      <c r="AX520" s="195"/>
      <c r="AY520" s="195"/>
      <c r="AZ520" s="195"/>
    </row>
    <row r="521" spans="1:52" s="108" customFormat="1" outlineLevel="1">
      <c r="A521" s="642" t="str">
        <f t="shared" si="106"/>
        <v>1</v>
      </c>
      <c r="B521" s="108" t="s">
        <v>647</v>
      </c>
      <c r="L521" s="409" t="s">
        <v>516</v>
      </c>
      <c r="M521" s="410" t="s">
        <v>647</v>
      </c>
      <c r="N521" s="411" t="s">
        <v>369</v>
      </c>
      <c r="O521" s="412"/>
      <c r="P521" s="412"/>
      <c r="Q521" s="412"/>
      <c r="R521" s="413">
        <f t="shared" si="105"/>
        <v>0</v>
      </c>
      <c r="S521" s="412"/>
      <c r="T521" s="412"/>
      <c r="U521" s="412"/>
      <c r="V521" s="412"/>
      <c r="W521" s="412"/>
      <c r="X521" s="412"/>
      <c r="Y521" s="412"/>
      <c r="Z521" s="412"/>
      <c r="AA521" s="412"/>
      <c r="AB521" s="412"/>
      <c r="AC521" s="412"/>
      <c r="AD521" s="412"/>
      <c r="AE521" s="412"/>
      <c r="AF521" s="412"/>
      <c r="AG521" s="412"/>
      <c r="AH521" s="412"/>
      <c r="AI521" s="412"/>
      <c r="AJ521" s="412"/>
      <c r="AK521" s="412"/>
      <c r="AL521" s="412"/>
      <c r="AM521" s="412"/>
      <c r="AN521" s="413">
        <f t="shared" si="107"/>
        <v>0</v>
      </c>
      <c r="AO521" s="413">
        <f t="shared" si="94"/>
        <v>0</v>
      </c>
      <c r="AP521" s="413">
        <f t="shared" si="95"/>
        <v>0</v>
      </c>
      <c r="AQ521" s="413">
        <f t="shared" si="96"/>
        <v>0</v>
      </c>
      <c r="AR521" s="413">
        <f t="shared" si="97"/>
        <v>0</v>
      </c>
      <c r="AS521" s="413">
        <f t="shared" si="98"/>
        <v>0</v>
      </c>
      <c r="AT521" s="413">
        <f t="shared" si="99"/>
        <v>0</v>
      </c>
      <c r="AU521" s="413">
        <f t="shared" si="100"/>
        <v>0</v>
      </c>
      <c r="AV521" s="413">
        <f t="shared" si="101"/>
        <v>0</v>
      </c>
      <c r="AW521" s="413">
        <f t="shared" si="102"/>
        <v>0</v>
      </c>
      <c r="AX521" s="195"/>
      <c r="AY521" s="195"/>
      <c r="AZ521" s="195"/>
    </row>
    <row r="522" spans="1:52" s="108" customFormat="1" outlineLevel="1">
      <c r="A522" s="642" t="str">
        <f t="shared" si="106"/>
        <v>1</v>
      </c>
      <c r="B522" s="108" t="s">
        <v>648</v>
      </c>
      <c r="L522" s="409" t="s">
        <v>519</v>
      </c>
      <c r="M522" s="410" t="s">
        <v>648</v>
      </c>
      <c r="N522" s="411" t="s">
        <v>369</v>
      </c>
      <c r="O522" s="412"/>
      <c r="P522" s="412"/>
      <c r="Q522" s="412"/>
      <c r="R522" s="413">
        <f t="shared" si="105"/>
        <v>0</v>
      </c>
      <c r="S522" s="412"/>
      <c r="T522" s="412"/>
      <c r="U522" s="412"/>
      <c r="V522" s="412"/>
      <c r="W522" s="412"/>
      <c r="X522" s="412"/>
      <c r="Y522" s="412"/>
      <c r="Z522" s="412"/>
      <c r="AA522" s="412"/>
      <c r="AB522" s="412"/>
      <c r="AC522" s="412"/>
      <c r="AD522" s="412"/>
      <c r="AE522" s="412"/>
      <c r="AF522" s="412"/>
      <c r="AG522" s="412"/>
      <c r="AH522" s="412"/>
      <c r="AI522" s="412"/>
      <c r="AJ522" s="412"/>
      <c r="AK522" s="412"/>
      <c r="AL522" s="412"/>
      <c r="AM522" s="412"/>
      <c r="AN522" s="413">
        <f t="shared" si="107"/>
        <v>0</v>
      </c>
      <c r="AO522" s="413">
        <f t="shared" si="94"/>
        <v>0</v>
      </c>
      <c r="AP522" s="413">
        <f t="shared" si="95"/>
        <v>0</v>
      </c>
      <c r="AQ522" s="413">
        <f t="shared" si="96"/>
        <v>0</v>
      </c>
      <c r="AR522" s="413">
        <f t="shared" si="97"/>
        <v>0</v>
      </c>
      <c r="AS522" s="413">
        <f t="shared" si="98"/>
        <v>0</v>
      </c>
      <c r="AT522" s="413">
        <f t="shared" si="99"/>
        <v>0</v>
      </c>
      <c r="AU522" s="413">
        <f t="shared" si="100"/>
        <v>0</v>
      </c>
      <c r="AV522" s="413">
        <f t="shared" si="101"/>
        <v>0</v>
      </c>
      <c r="AW522" s="413">
        <f t="shared" si="102"/>
        <v>0</v>
      </c>
      <c r="AX522" s="195"/>
      <c r="AY522" s="195"/>
      <c r="AZ522" s="195"/>
    </row>
    <row r="523" spans="1:52" s="108" customFormat="1" outlineLevel="1">
      <c r="A523" s="642" t="str">
        <f t="shared" si="106"/>
        <v>1</v>
      </c>
      <c r="B523" s="108" t="s">
        <v>650</v>
      </c>
      <c r="L523" s="409" t="s">
        <v>649</v>
      </c>
      <c r="M523" s="410" t="s">
        <v>650</v>
      </c>
      <c r="N523" s="411" t="s">
        <v>369</v>
      </c>
      <c r="O523" s="418">
        <f>SUM(O524,O525)</f>
        <v>0</v>
      </c>
      <c r="P523" s="413">
        <f t="shared" ref="P523:AM523" si="108">SUM(P524,P525)</f>
        <v>0</v>
      </c>
      <c r="Q523" s="413">
        <f t="shared" si="108"/>
        <v>0</v>
      </c>
      <c r="R523" s="413">
        <f t="shared" si="105"/>
        <v>0</v>
      </c>
      <c r="S523" s="413">
        <f t="shared" si="108"/>
        <v>0</v>
      </c>
      <c r="T523" s="418">
        <f t="shared" si="108"/>
        <v>0</v>
      </c>
      <c r="U523" s="413">
        <f t="shared" si="108"/>
        <v>0</v>
      </c>
      <c r="V523" s="413">
        <f t="shared" si="108"/>
        <v>0</v>
      </c>
      <c r="W523" s="413">
        <f t="shared" si="108"/>
        <v>0</v>
      </c>
      <c r="X523" s="413">
        <f t="shared" si="108"/>
        <v>0</v>
      </c>
      <c r="Y523" s="413">
        <f t="shared" si="108"/>
        <v>0</v>
      </c>
      <c r="Z523" s="413">
        <f t="shared" si="108"/>
        <v>0</v>
      </c>
      <c r="AA523" s="413">
        <f t="shared" si="108"/>
        <v>0</v>
      </c>
      <c r="AB523" s="413">
        <f t="shared" si="108"/>
        <v>0</v>
      </c>
      <c r="AC523" s="413">
        <f t="shared" si="108"/>
        <v>0</v>
      </c>
      <c r="AD523" s="418">
        <f t="shared" si="108"/>
        <v>0</v>
      </c>
      <c r="AE523" s="413">
        <f t="shared" si="108"/>
        <v>0</v>
      </c>
      <c r="AF523" s="413">
        <f t="shared" si="108"/>
        <v>0</v>
      </c>
      <c r="AG523" s="413">
        <f t="shared" si="108"/>
        <v>0</v>
      </c>
      <c r="AH523" s="413">
        <f t="shared" si="108"/>
        <v>0</v>
      </c>
      <c r="AI523" s="413">
        <f t="shared" si="108"/>
        <v>0</v>
      </c>
      <c r="AJ523" s="413">
        <f t="shared" si="108"/>
        <v>0</v>
      </c>
      <c r="AK523" s="413">
        <f t="shared" si="108"/>
        <v>0</v>
      </c>
      <c r="AL523" s="413">
        <f t="shared" si="108"/>
        <v>0</v>
      </c>
      <c r="AM523" s="413">
        <f t="shared" si="108"/>
        <v>0</v>
      </c>
      <c r="AN523" s="413">
        <f t="shared" si="107"/>
        <v>0</v>
      </c>
      <c r="AO523" s="413">
        <f t="shared" si="94"/>
        <v>0</v>
      </c>
      <c r="AP523" s="413">
        <f t="shared" si="95"/>
        <v>0</v>
      </c>
      <c r="AQ523" s="413">
        <f t="shared" si="96"/>
        <v>0</v>
      </c>
      <c r="AR523" s="413">
        <f t="shared" si="97"/>
        <v>0</v>
      </c>
      <c r="AS523" s="413">
        <f t="shared" si="98"/>
        <v>0</v>
      </c>
      <c r="AT523" s="413">
        <f t="shared" si="99"/>
        <v>0</v>
      </c>
      <c r="AU523" s="413">
        <f t="shared" si="100"/>
        <v>0</v>
      </c>
      <c r="AV523" s="413">
        <f t="shared" si="101"/>
        <v>0</v>
      </c>
      <c r="AW523" s="413">
        <f t="shared" si="102"/>
        <v>0</v>
      </c>
      <c r="AX523" s="195"/>
      <c r="AY523" s="195"/>
      <c r="AZ523" s="195"/>
    </row>
    <row r="524" spans="1:52" s="108" customFormat="1" outlineLevel="1">
      <c r="A524" s="642" t="str">
        <f t="shared" si="106"/>
        <v>1</v>
      </c>
      <c r="L524" s="409" t="s">
        <v>651</v>
      </c>
      <c r="M524" s="417" t="s">
        <v>652</v>
      </c>
      <c r="N524" s="411" t="s">
        <v>369</v>
      </c>
      <c r="O524" s="412"/>
      <c r="P524" s="412"/>
      <c r="Q524" s="412"/>
      <c r="R524" s="413">
        <f t="shared" si="105"/>
        <v>0</v>
      </c>
      <c r="S524" s="412"/>
      <c r="T524" s="412"/>
      <c r="U524" s="412"/>
      <c r="V524" s="412"/>
      <c r="W524" s="412"/>
      <c r="X524" s="412"/>
      <c r="Y524" s="412"/>
      <c r="Z524" s="412"/>
      <c r="AA524" s="412"/>
      <c r="AB524" s="412"/>
      <c r="AC524" s="412"/>
      <c r="AD524" s="412"/>
      <c r="AE524" s="412"/>
      <c r="AF524" s="412"/>
      <c r="AG524" s="412"/>
      <c r="AH524" s="412"/>
      <c r="AI524" s="412"/>
      <c r="AJ524" s="412"/>
      <c r="AK524" s="412"/>
      <c r="AL524" s="412"/>
      <c r="AM524" s="412"/>
      <c r="AN524" s="413">
        <f t="shared" si="107"/>
        <v>0</v>
      </c>
      <c r="AO524" s="413">
        <f t="shared" si="94"/>
        <v>0</v>
      </c>
      <c r="AP524" s="413">
        <f t="shared" si="95"/>
        <v>0</v>
      </c>
      <c r="AQ524" s="413">
        <f t="shared" si="96"/>
        <v>0</v>
      </c>
      <c r="AR524" s="413">
        <f t="shared" si="97"/>
        <v>0</v>
      </c>
      <c r="AS524" s="413">
        <f t="shared" si="98"/>
        <v>0</v>
      </c>
      <c r="AT524" s="413">
        <f t="shared" si="99"/>
        <v>0</v>
      </c>
      <c r="AU524" s="413">
        <f t="shared" si="100"/>
        <v>0</v>
      </c>
      <c r="AV524" s="413">
        <f t="shared" si="101"/>
        <v>0</v>
      </c>
      <c r="AW524" s="413">
        <f t="shared" si="102"/>
        <v>0</v>
      </c>
      <c r="AX524" s="195"/>
      <c r="AY524" s="195"/>
      <c r="AZ524" s="195"/>
    </row>
    <row r="525" spans="1:52" s="108" customFormat="1" outlineLevel="1">
      <c r="A525" s="642" t="str">
        <f t="shared" si="106"/>
        <v>1</v>
      </c>
      <c r="L525" s="409" t="s">
        <v>653</v>
      </c>
      <c r="M525" s="417" t="s">
        <v>654</v>
      </c>
      <c r="N525" s="411" t="s">
        <v>369</v>
      </c>
      <c r="O525" s="412"/>
      <c r="P525" s="412"/>
      <c r="Q525" s="412"/>
      <c r="R525" s="413">
        <f t="shared" si="105"/>
        <v>0</v>
      </c>
      <c r="S525" s="412"/>
      <c r="T525" s="412"/>
      <c r="U525" s="412"/>
      <c r="V525" s="412"/>
      <c r="W525" s="412"/>
      <c r="X525" s="412"/>
      <c r="Y525" s="412"/>
      <c r="Z525" s="412"/>
      <c r="AA525" s="412"/>
      <c r="AB525" s="412"/>
      <c r="AC525" s="412"/>
      <c r="AD525" s="412"/>
      <c r="AE525" s="412"/>
      <c r="AF525" s="412"/>
      <c r="AG525" s="412"/>
      <c r="AH525" s="412"/>
      <c r="AI525" s="412"/>
      <c r="AJ525" s="412"/>
      <c r="AK525" s="412"/>
      <c r="AL525" s="412"/>
      <c r="AM525" s="412"/>
      <c r="AN525" s="413">
        <f t="shared" si="107"/>
        <v>0</v>
      </c>
      <c r="AO525" s="413">
        <f t="shared" si="94"/>
        <v>0</v>
      </c>
      <c r="AP525" s="413">
        <f t="shared" si="95"/>
        <v>0</v>
      </c>
      <c r="AQ525" s="413">
        <f t="shared" si="96"/>
        <v>0</v>
      </c>
      <c r="AR525" s="413">
        <f t="shared" si="97"/>
        <v>0</v>
      </c>
      <c r="AS525" s="413">
        <f t="shared" si="98"/>
        <v>0</v>
      </c>
      <c r="AT525" s="413">
        <f t="shared" si="99"/>
        <v>0</v>
      </c>
      <c r="AU525" s="413">
        <f t="shared" si="100"/>
        <v>0</v>
      </c>
      <c r="AV525" s="413">
        <f t="shared" si="101"/>
        <v>0</v>
      </c>
      <c r="AW525" s="413">
        <f t="shared" si="102"/>
        <v>0</v>
      </c>
      <c r="AX525" s="195"/>
      <c r="AY525" s="195"/>
      <c r="AZ525" s="195"/>
    </row>
    <row r="526" spans="1:52" s="108" customFormat="1" ht="33.75" outlineLevel="1">
      <c r="A526" s="642" t="str">
        <f t="shared" si="106"/>
        <v>1</v>
      </c>
      <c r="B526" s="108" t="s">
        <v>1467</v>
      </c>
      <c r="L526" s="409" t="s">
        <v>655</v>
      </c>
      <c r="M526" s="410" t="s">
        <v>656</v>
      </c>
      <c r="N526" s="411" t="s">
        <v>369</v>
      </c>
      <c r="O526" s="412"/>
      <c r="P526" s="412"/>
      <c r="Q526" s="412"/>
      <c r="R526" s="413">
        <f t="shared" si="105"/>
        <v>0</v>
      </c>
      <c r="S526" s="412"/>
      <c r="T526" s="412"/>
      <c r="U526" s="412"/>
      <c r="V526" s="412"/>
      <c r="W526" s="412"/>
      <c r="X526" s="412"/>
      <c r="Y526" s="412"/>
      <c r="Z526" s="412"/>
      <c r="AA526" s="412"/>
      <c r="AB526" s="412"/>
      <c r="AC526" s="412"/>
      <c r="AD526" s="412"/>
      <c r="AE526" s="412"/>
      <c r="AF526" s="412"/>
      <c r="AG526" s="412"/>
      <c r="AH526" s="412"/>
      <c r="AI526" s="412"/>
      <c r="AJ526" s="412"/>
      <c r="AK526" s="412"/>
      <c r="AL526" s="412"/>
      <c r="AM526" s="412"/>
      <c r="AN526" s="413">
        <f t="shared" si="107"/>
        <v>0</v>
      </c>
      <c r="AO526" s="413">
        <f t="shared" si="94"/>
        <v>0</v>
      </c>
      <c r="AP526" s="413">
        <f t="shared" si="95"/>
        <v>0</v>
      </c>
      <c r="AQ526" s="413">
        <f t="shared" si="96"/>
        <v>0</v>
      </c>
      <c r="AR526" s="413">
        <f t="shared" si="97"/>
        <v>0</v>
      </c>
      <c r="AS526" s="413">
        <f t="shared" si="98"/>
        <v>0</v>
      </c>
      <c r="AT526" s="413">
        <f t="shared" si="99"/>
        <v>0</v>
      </c>
      <c r="AU526" s="413">
        <f t="shared" si="100"/>
        <v>0</v>
      </c>
      <c r="AV526" s="413">
        <f t="shared" si="101"/>
        <v>0</v>
      </c>
      <c r="AW526" s="413">
        <f t="shared" si="102"/>
        <v>0</v>
      </c>
      <c r="AX526" s="195"/>
      <c r="AY526" s="195"/>
      <c r="AZ526" s="195"/>
    </row>
    <row r="527" spans="1:52" s="113" customFormat="1" outlineLevel="1">
      <c r="A527" s="642" t="str">
        <f t="shared" si="106"/>
        <v>1</v>
      </c>
      <c r="B527" s="108" t="s">
        <v>1102</v>
      </c>
      <c r="L527" s="429" t="s">
        <v>103</v>
      </c>
      <c r="M527" s="405" t="s">
        <v>657</v>
      </c>
      <c r="N527" s="430" t="s">
        <v>369</v>
      </c>
      <c r="O527" s="431">
        <f>SUMIFS(ЭЭ!O$15:O$70,ЭЭ!$A$15:$A$70,$A527,ЭЭ!$M$15:$M$70,"Всего по тарифу")</f>
        <v>1226.8604</v>
      </c>
      <c r="P527" s="431">
        <f>SUMIFS(ЭЭ!P$15:P$70,ЭЭ!$A$15:$A$70,$A527,ЭЭ!$M$15:$M$70,"Всего по тарифу")</f>
        <v>1412.04</v>
      </c>
      <c r="Q527" s="431">
        <f>SUMIFS(ЭЭ!Q$15:Q$70,ЭЭ!$A$15:$A$70,$A527,ЭЭ!$M$15:$M$70,"Всего по тарифу")</f>
        <v>1412.04</v>
      </c>
      <c r="R527" s="407">
        <f t="shared" si="105"/>
        <v>0</v>
      </c>
      <c r="S527" s="431">
        <f>SUMIFS(ЭЭ!R$15:R$70,ЭЭ!$A$15:$A$70,$A527,ЭЭ!$M$15:$M$70,"Всего по тарифу")</f>
        <v>1350.88</v>
      </c>
      <c r="T527" s="431">
        <f>SUMIFS(ЭЭ!S$15:S$70,ЭЭ!$A$15:$A$70,$A527,ЭЭ!$M$15:$M$70,"Всего по тарифу")</f>
        <v>1625.6100000000001</v>
      </c>
      <c r="U527" s="431">
        <f>SUMIFS(ЭЭ!T$15:T$70,ЭЭ!$A$15:$A$70,$A527,ЭЭ!$M$15:$M$70,"Всего по тарифу")</f>
        <v>1706.8905</v>
      </c>
      <c r="V527" s="431">
        <f>SUMIFS(ЭЭ!U$15:U$70,ЭЭ!$A$15:$A$70,$A527,ЭЭ!$M$15:$M$70,"Всего по тарифу")</f>
        <v>1792.2350250000002</v>
      </c>
      <c r="W527" s="431">
        <f>SUMIFS(ЭЭ!V$15:V$70,ЭЭ!$A$15:$A$70,$A527,ЭЭ!$M$15:$M$70,"Всего по тарифу")</f>
        <v>1881.8467762500004</v>
      </c>
      <c r="X527" s="431">
        <f>SUMIFS(ЭЭ!W$15:W$70,ЭЭ!$A$15:$A$70,$A527,ЭЭ!$M$15:$M$70,"Всего по тарифу")</f>
        <v>1975.9391150625006</v>
      </c>
      <c r="Y527" s="431">
        <f>SUMIFS(ЭЭ!X$15:X$70,ЭЭ!$A$15:$A$70,$A527,ЭЭ!$M$15:$M$70,"Всего по тарифу")</f>
        <v>0</v>
      </c>
      <c r="Z527" s="431">
        <f>SUMIFS(ЭЭ!Y$15:Y$70,ЭЭ!$A$15:$A$70,$A527,ЭЭ!$M$15:$M$70,"Всего по тарифу")</f>
        <v>0</v>
      </c>
      <c r="AA527" s="431">
        <f>SUMIFS(ЭЭ!Z$15:Z$70,ЭЭ!$A$15:$A$70,$A527,ЭЭ!$M$15:$M$70,"Всего по тарифу")</f>
        <v>0</v>
      </c>
      <c r="AB527" s="431">
        <f>SUMIFS(ЭЭ!AA$15:AA$70,ЭЭ!$A$15:$A$70,$A527,ЭЭ!$M$15:$M$70,"Всего по тарифу")</f>
        <v>0</v>
      </c>
      <c r="AC527" s="431">
        <f>SUMIFS(ЭЭ!AB$15:AB$70,ЭЭ!$A$15:$A$70,$A527,ЭЭ!$M$15:$M$70,"Всего по тарифу")</f>
        <v>0</v>
      </c>
      <c r="AD527" s="431">
        <f>SUMIFS(ЭЭ!AC$15:AC$70,ЭЭ!$A$15:$A$70,$A527,ЭЭ!$M$15:$M$70,"Всего по тарифу")</f>
        <v>1625.6100000000001</v>
      </c>
      <c r="AE527" s="431">
        <f>SUMIFS(ЭЭ!AD$15:AD$70,ЭЭ!$A$15:$A$70,$A527,ЭЭ!$M$15:$M$70,"Всего по тарифу")</f>
        <v>1696.5283200000003</v>
      </c>
      <c r="AF527" s="431">
        <f>SUMIFS(ЭЭ!AE$15:AE$70,ЭЭ!$A$15:$A$70,$A527,ЭЭ!$M$15:$M$70,"Всего по тарифу")</f>
        <v>1747.4241696000001</v>
      </c>
      <c r="AG527" s="431">
        <f>SUMIFS(ЭЭ!AF$15:AF$70,ЭЭ!$A$15:$A$70,$A527,ЭЭ!$M$15:$M$70,"Всего по тарифу")</f>
        <v>1799.8468946880002</v>
      </c>
      <c r="AH527" s="431">
        <f>SUMIFS(ЭЭ!AG$15:AG$70,ЭЭ!$A$15:$A$70,$A527,ЭЭ!$M$15:$M$70,"Всего по тарифу")</f>
        <v>1853.8423015286398</v>
      </c>
      <c r="AI527" s="431">
        <f>SUMIFS(ЭЭ!AH$15:AH$70,ЭЭ!$A$15:$A$70,$A527,ЭЭ!$M$15:$M$70,"Всего по тарифу")</f>
        <v>0</v>
      </c>
      <c r="AJ527" s="431">
        <f>SUMIFS(ЭЭ!AI$15:AI$70,ЭЭ!$A$15:$A$70,$A527,ЭЭ!$M$15:$M$70,"Всего по тарифу")</f>
        <v>0</v>
      </c>
      <c r="AK527" s="431">
        <f>SUMIFS(ЭЭ!AJ$15:AJ$70,ЭЭ!$A$15:$A$70,$A527,ЭЭ!$M$15:$M$70,"Всего по тарифу")</f>
        <v>0</v>
      </c>
      <c r="AL527" s="431">
        <f>SUMIFS(ЭЭ!AK$15:AK$70,ЭЭ!$A$15:$A$70,$A527,ЭЭ!$M$15:$M$70,"Всего по тарифу")</f>
        <v>0</v>
      </c>
      <c r="AM527" s="431">
        <f>SUMIFS(ЭЭ!AL$15:AL$70,ЭЭ!$A$15:$A$70,$A527,ЭЭ!$M$15:$M$70,"Всего по тарифу")</f>
        <v>0</v>
      </c>
      <c r="AN527" s="407">
        <f t="shared" si="107"/>
        <v>20.337113585218525</v>
      </c>
      <c r="AO527" s="407">
        <f t="shared" si="94"/>
        <v>4.3625666672818335</v>
      </c>
      <c r="AP527" s="407">
        <f t="shared" si="95"/>
        <v>2.9999999999999871</v>
      </c>
      <c r="AQ527" s="407">
        <f t="shared" si="96"/>
        <v>3.0000000000000058</v>
      </c>
      <c r="AR527" s="407">
        <f t="shared" si="97"/>
        <v>2.9999999999999765</v>
      </c>
      <c r="AS527" s="407">
        <f t="shared" si="98"/>
        <v>-100</v>
      </c>
      <c r="AT527" s="407">
        <f t="shared" si="99"/>
        <v>0</v>
      </c>
      <c r="AU527" s="407">
        <f t="shared" si="100"/>
        <v>0</v>
      </c>
      <c r="AV527" s="407">
        <f t="shared" si="101"/>
        <v>0</v>
      </c>
      <c r="AW527" s="407">
        <f t="shared" si="102"/>
        <v>0</v>
      </c>
      <c r="AX527" s="195"/>
      <c r="AY527" s="195"/>
      <c r="AZ527" s="195"/>
    </row>
    <row r="528" spans="1:52" s="113" customFormat="1" ht="33.75" outlineLevel="1">
      <c r="A528" s="642" t="str">
        <f t="shared" si="106"/>
        <v>1</v>
      </c>
      <c r="B528" s="108" t="s">
        <v>1103</v>
      </c>
      <c r="L528" s="429" t="s">
        <v>104</v>
      </c>
      <c r="M528" s="405" t="s">
        <v>658</v>
      </c>
      <c r="N528" s="430" t="s">
        <v>369</v>
      </c>
      <c r="O528" s="431">
        <f>SUMIFS(Амортизация!O$15:O$114,Амортизация!$A$15:$A$114,$A528,Амортизация!$M$15:$M$114,"Сумма амортизационных отчислений")</f>
        <v>1032.0999999999999</v>
      </c>
      <c r="P528" s="431">
        <f>SUMIFS(Амортизация!P$15:P$114,Амортизация!$A$15:$A$114,$A528,Амортизация!$M$15:$M$114,"Сумма амортизационных отчислений")</f>
        <v>1115.4000000000001</v>
      </c>
      <c r="Q528" s="431">
        <f>SUMIFS(Амортизация!Q$15:Q$114,Амортизация!$A$15:$A$114,$A528,Амортизация!$M$15:$M$114,"Сумма амортизационных отчислений")</f>
        <v>1115.4000000000001</v>
      </c>
      <c r="R528" s="407">
        <f t="shared" si="105"/>
        <v>0</v>
      </c>
      <c r="S528" s="431">
        <f>SUMIFS(Амортизация!R$15:R$114,Амортизация!$A$15:$A$114,$A528,Амортизация!$M$15:$M$114,"Сумма амортизационных отчислений")</f>
        <v>1086.2</v>
      </c>
      <c r="T528" s="431">
        <f>SUMIFS(Амортизация!S$15:S$114,Амортизация!$A$15:$A$114,$A528,Амортизация!$M$15:$M$114,"Сумма амортизационных отчислений")</f>
        <v>1042.5</v>
      </c>
      <c r="U528" s="431">
        <f>SUMIFS(Амортизация!T$15:T$114,Амортизация!$A$15:$A$114,$A528,Амортизация!$M$15:$M$114,"Сумма амортизационных отчислений")</f>
        <v>1042.5</v>
      </c>
      <c r="V528" s="431">
        <f>SUMIFS(Амортизация!U$15:U$114,Амортизация!$A$15:$A$114,$A528,Амортизация!$M$15:$M$114,"Сумма амортизационных отчислений")</f>
        <v>1042.5</v>
      </c>
      <c r="W528" s="431">
        <f>SUMIFS(Амортизация!V$15:V$114,Амортизация!$A$15:$A$114,$A528,Амортизация!$M$15:$M$114,"Сумма амортизационных отчислений")</f>
        <v>1042.5</v>
      </c>
      <c r="X528" s="431">
        <f>SUMIFS(Амортизация!W$15:W$114,Амортизация!$A$15:$A$114,$A528,Амортизация!$M$15:$M$114,"Сумма амортизационных отчислений")</f>
        <v>1042.5</v>
      </c>
      <c r="Y528" s="431">
        <f>SUMIFS(Амортизация!X$15:X$114,Амортизация!$A$15:$A$114,$A528,Амортизация!$M$15:$M$114,"Сумма амортизационных отчислений")</f>
        <v>0</v>
      </c>
      <c r="Z528" s="431">
        <f>SUMIFS(Амортизация!Y$15:Y$114,Амортизация!$A$15:$A$114,$A528,Амортизация!$M$15:$M$114,"Сумма амортизационных отчислений")</f>
        <v>0</v>
      </c>
      <c r="AA528" s="431">
        <f>SUMIFS(Амортизация!Z$15:Z$114,Амортизация!$A$15:$A$114,$A528,Амортизация!$M$15:$M$114,"Сумма амортизационных отчислений")</f>
        <v>0</v>
      </c>
      <c r="AB528" s="431">
        <f>SUMIFS(Амортизация!AA$15:AA$114,Амортизация!$A$15:$A$114,$A528,Амортизация!$M$15:$M$114,"Сумма амортизационных отчислений")</f>
        <v>0</v>
      </c>
      <c r="AC528" s="431">
        <f>SUMIFS(Амортизация!AB$15:AB$114,Амортизация!$A$15:$A$114,$A528,Амортизация!$M$15:$M$114,"Сумма амортизационных отчислений")</f>
        <v>0</v>
      </c>
      <c r="AD528" s="431">
        <f>SUMIFS(Амортизация!AC$15:AC$114,Амортизация!$A$15:$A$114,$A528,Амортизация!$M$15:$M$114,"Сумма амортизационных отчислений")</f>
        <v>1042.5</v>
      </c>
      <c r="AE528" s="431">
        <f>SUMIFS(Амортизация!AD$15:AD$114,Амортизация!$A$15:$A$114,$A528,Амортизация!$M$15:$M$114,"Сумма амортизационных отчислений")</f>
        <v>1042.5</v>
      </c>
      <c r="AF528" s="431">
        <f>SUMIFS(Амортизация!AE$15:AE$114,Амортизация!$A$15:$A$114,$A528,Амортизация!$M$15:$M$114,"Сумма амортизационных отчислений")</f>
        <v>1042.5</v>
      </c>
      <c r="AG528" s="431">
        <f>SUMIFS(Амортизация!AF$15:AF$114,Амортизация!$A$15:$A$114,$A528,Амортизация!$M$15:$M$114,"Сумма амортизационных отчислений")</f>
        <v>1042.5</v>
      </c>
      <c r="AH528" s="431">
        <f>SUMIFS(Амортизация!AG$15:AG$114,Амортизация!$A$15:$A$114,$A528,Амортизация!$M$15:$M$114,"Сумма амортизационных отчислений")</f>
        <v>1042.5</v>
      </c>
      <c r="AI528" s="431">
        <f>SUMIFS(Амортизация!AH$15:AH$114,Амортизация!$A$15:$A$114,$A528,Амортизация!$M$15:$M$114,"Сумма амортизационных отчислений")</f>
        <v>0</v>
      </c>
      <c r="AJ528" s="431">
        <f>SUMIFS(Амортизация!AI$15:AI$114,Амортизация!$A$15:$A$114,$A528,Амортизация!$M$15:$M$114,"Сумма амортизационных отчислений")</f>
        <v>0</v>
      </c>
      <c r="AK528" s="431">
        <f>SUMIFS(Амортизация!AJ$15:AJ$114,Амортизация!$A$15:$A$114,$A528,Амортизация!$M$15:$M$114,"Сумма амортизационных отчислений")</f>
        <v>0</v>
      </c>
      <c r="AL528" s="431">
        <f>SUMIFS(Амортизация!AK$15:AK$114,Амортизация!$A$15:$A$114,$A528,Амортизация!$M$15:$M$114,"Сумма амортизационных отчислений")</f>
        <v>0</v>
      </c>
      <c r="AM528" s="431">
        <f>SUMIFS(Амортизация!AL$15:AL$114,Амортизация!$A$15:$A$114,$A528,Амортизация!$M$15:$M$114,"Сумма амортизационных отчислений")</f>
        <v>0</v>
      </c>
      <c r="AN528" s="407">
        <f t="shared" si="107"/>
        <v>-4.0232001473025267</v>
      </c>
      <c r="AO528" s="407">
        <f t="shared" si="94"/>
        <v>0</v>
      </c>
      <c r="AP528" s="407">
        <f t="shared" si="95"/>
        <v>0</v>
      </c>
      <c r="AQ528" s="407">
        <f t="shared" si="96"/>
        <v>0</v>
      </c>
      <c r="AR528" s="407">
        <f t="shared" si="97"/>
        <v>0</v>
      </c>
      <c r="AS528" s="407">
        <f t="shared" si="98"/>
        <v>-100</v>
      </c>
      <c r="AT528" s="407">
        <f t="shared" si="99"/>
        <v>0</v>
      </c>
      <c r="AU528" s="407">
        <f t="shared" si="100"/>
        <v>0</v>
      </c>
      <c r="AV528" s="407">
        <f t="shared" si="101"/>
        <v>0</v>
      </c>
      <c r="AW528" s="407">
        <f t="shared" si="102"/>
        <v>0</v>
      </c>
      <c r="AX528" s="195"/>
      <c r="AY528" s="195"/>
      <c r="AZ528" s="195"/>
    </row>
    <row r="529" spans="1:52" s="108" customFormat="1" outlineLevel="1">
      <c r="A529" s="642" t="str">
        <f t="shared" si="106"/>
        <v>1</v>
      </c>
      <c r="L529" s="409" t="s">
        <v>148</v>
      </c>
      <c r="M529" s="469" t="s">
        <v>1234</v>
      </c>
      <c r="N529" s="411" t="s">
        <v>369</v>
      </c>
      <c r="O529" s="412">
        <f>SUMIFS('ИП + источники'!P$17:P$89,'ИП + источники'!$A$17:$A$89,$A529,'ИП + источники'!$M$17:$M$89,"Амортизационные отчисления")+SUMIFS('ИП + источники'!P$17:P$89,'ИП + источники'!$A$17:$A$89,$A529,'ИП + источники'!$M$17:$M$89,"погашение займов и кредитов из амортизации")</f>
        <v>0</v>
      </c>
      <c r="P529" s="412">
        <f>SUMIFS('ИП + источники'!Q$17:Q$89,'ИП + источники'!$A$17:$A$89,$A529,'ИП + источники'!$M$17:$M$89,"Амортизационные отчисления")+SUMIFS('ИП + источники'!Q$17:Q$89,'ИП + источники'!$A$17:$A$89,$A529,'ИП + источники'!$M$17:$M$89,"погашение займов и кредитов из амортизации")</f>
        <v>0</v>
      </c>
      <c r="Q529" s="412">
        <f>SUMIFS('ИП + источники'!R$17:R$89,'ИП + источники'!$A$17:$A$89,$A529,'ИП + источники'!$M$17:$M$89,"Амортизационные отчисления")+SUMIFS('ИП + источники'!R$17:R$89,'ИП + источники'!$A$17:$A$89,$A529,'ИП + источники'!$M$17:$M$89,"погашение займов и кредитов из амортизации")</f>
        <v>0</v>
      </c>
      <c r="R529" s="413">
        <f t="shared" si="105"/>
        <v>0</v>
      </c>
      <c r="S529" s="412">
        <f>SUMIFS('ИП + источники'!T$17:T$89,'ИП + источники'!$A$17:$A$89,$A529,'ИП + источники'!$M$17:$M$89,"Амортизационные отчисления")+SUMIFS('ИП + источники'!T$17:T$89,'ИП + источники'!$A$17:$A$89,$A529,'ИП + источники'!$M$17:$M$89,"погашение займов и кредитов из амортизации")</f>
        <v>0</v>
      </c>
      <c r="T529" s="412">
        <f>SUMIFS('ИП + источники'!U$17:U$89,'ИП + источники'!$A$17:$A$89,$A529,'ИП + источники'!$M$17:$M$89,"Амортизационные отчисления")+SUMIFS('ИП + источники'!U$17:U$89,'ИП + источники'!$A$17:$A$89,$A529,'ИП + источники'!$M$17:$M$89,"погашение займов и кредитов из амортизации")</f>
        <v>0</v>
      </c>
      <c r="U529" s="412">
        <f>SUMIFS('ИП + источники'!V$17:V$89,'ИП + источники'!$A$17:$A$89,$A529,'ИП + источники'!$M$17:$M$89,"Амортизационные отчисления")+SUMIFS('ИП + источники'!V$17:V$89,'ИП + источники'!$A$17:$A$89,$A529,'ИП + источники'!$M$17:$M$89,"погашение займов и кредитов из амортизации")</f>
        <v>0</v>
      </c>
      <c r="V529" s="412">
        <f>SUMIFS('ИП + источники'!W$17:W$89,'ИП + источники'!$A$17:$A$89,$A529,'ИП + источники'!$M$17:$M$89,"Амортизационные отчисления")+SUMIFS('ИП + источники'!W$17:W$89,'ИП + источники'!$A$17:$A$89,$A529,'ИП + источники'!$M$17:$M$89,"погашение займов и кредитов из амортизации")</f>
        <v>0</v>
      </c>
      <c r="W529" s="412">
        <f>SUMIFS('ИП + источники'!X$17:X$89,'ИП + источники'!$A$17:$A$89,$A529,'ИП + источники'!$M$17:$M$89,"Амортизационные отчисления")+SUMIFS('ИП + источники'!X$17:X$89,'ИП + источники'!$A$17:$A$89,$A529,'ИП + источники'!$M$17:$M$89,"погашение займов и кредитов из амортизации")</f>
        <v>0</v>
      </c>
      <c r="X529" s="412">
        <f>SUMIFS('ИП + источники'!Y$17:Y$89,'ИП + источники'!$A$17:$A$89,$A529,'ИП + источники'!$M$17:$M$89,"Амортизационные отчисления")+SUMIFS('ИП + источники'!Y$17:Y$89,'ИП + источники'!$A$17:$A$89,$A529,'ИП + источники'!$M$17:$M$89,"погашение займов и кредитов из амортизации")</f>
        <v>0</v>
      </c>
      <c r="Y529" s="412">
        <f>SUMIFS('ИП + источники'!Z$17:Z$89,'ИП + источники'!$A$17:$A$89,$A529,'ИП + источники'!$M$17:$M$89,"Амортизационные отчисления")+SUMIFS('ИП + источники'!Z$17:Z$89,'ИП + источники'!$A$17:$A$89,$A529,'ИП + источники'!$M$17:$M$89,"погашение займов и кредитов из амортизации")</f>
        <v>0</v>
      </c>
      <c r="Z529" s="412">
        <f>SUMIFS('ИП + источники'!AA$17:AA$89,'ИП + источники'!$A$17:$A$89,$A529,'ИП + источники'!$M$17:$M$89,"Амортизационные отчисления")+SUMIFS('ИП + источники'!AA$17:AA$89,'ИП + источники'!$A$17:$A$89,$A529,'ИП + источники'!$M$17:$M$89,"погашение займов и кредитов из амортизации")</f>
        <v>0</v>
      </c>
      <c r="AA529" s="412">
        <f>SUMIFS('ИП + источники'!AB$17:AB$89,'ИП + источники'!$A$17:$A$89,$A529,'ИП + источники'!$M$17:$M$89,"Амортизационные отчисления")+SUMIFS('ИП + источники'!AB$17:AB$89,'ИП + источники'!$A$17:$A$89,$A529,'ИП + источники'!$M$17:$M$89,"погашение займов и кредитов из амортизации")</f>
        <v>0</v>
      </c>
      <c r="AB529" s="412">
        <f>SUMIFS('ИП + источники'!AC$17:AC$89,'ИП + источники'!$A$17:$A$89,$A529,'ИП + источники'!$M$17:$M$89,"Амортизационные отчисления")+SUMIFS('ИП + источники'!AC$17:AC$89,'ИП + источники'!$A$17:$A$89,$A529,'ИП + источники'!$M$17:$M$89,"погашение займов и кредитов из амортизации")</f>
        <v>0</v>
      </c>
      <c r="AC529" s="412">
        <f>SUMIFS('ИП + источники'!AD$17:AD$89,'ИП + источники'!$A$17:$A$89,$A529,'ИП + источники'!$M$17:$M$89,"Амортизационные отчисления")+SUMIFS('ИП + источники'!AD$17:AD$89,'ИП + источники'!$A$17:$A$89,$A529,'ИП + источники'!$M$17:$M$89,"погашение займов и кредитов из амортизации")</f>
        <v>0</v>
      </c>
      <c r="AD529" s="412">
        <f>SUMIFS('ИП + источники'!AE$17:AE$89,'ИП + источники'!$A$17:$A$89,$A529,'ИП + источники'!$M$17:$M$89,"Амортизационные отчисления")+SUMIFS('ИП + источники'!AE$17:AE$89,'ИП + источники'!$A$17:$A$89,$A529,'ИП + источники'!$M$17:$M$89,"погашение займов и кредитов из амортизации")</f>
        <v>0</v>
      </c>
      <c r="AE529" s="412">
        <f>SUMIFS('ИП + источники'!AF$17:AF$89,'ИП + источники'!$A$17:$A$89,$A529,'ИП + источники'!$M$17:$M$89,"Амортизационные отчисления")+SUMIFS('ИП + источники'!AF$17:AF$89,'ИП + источники'!$A$17:$A$89,$A529,'ИП + источники'!$M$17:$M$89,"погашение займов и кредитов из амортизации")</f>
        <v>0</v>
      </c>
      <c r="AF529" s="412">
        <f>SUMIFS('ИП + источники'!AG$17:AG$89,'ИП + источники'!$A$17:$A$89,$A529,'ИП + источники'!$M$17:$M$89,"Амортизационные отчисления")+SUMIFS('ИП + источники'!AG$17:AG$89,'ИП + источники'!$A$17:$A$89,$A529,'ИП + источники'!$M$17:$M$89,"погашение займов и кредитов из амортизации")</f>
        <v>0</v>
      </c>
      <c r="AG529" s="412">
        <f>SUMIFS('ИП + источники'!AH$17:AH$89,'ИП + источники'!$A$17:$A$89,$A529,'ИП + источники'!$M$17:$M$89,"Амортизационные отчисления")+SUMIFS('ИП + источники'!AH$17:AH$89,'ИП + источники'!$A$17:$A$89,$A529,'ИП + источники'!$M$17:$M$89,"погашение займов и кредитов из амортизации")</f>
        <v>0</v>
      </c>
      <c r="AH529" s="412">
        <f>SUMIFS('ИП + источники'!AI$17:AI$89,'ИП + источники'!$A$17:$A$89,$A529,'ИП + источники'!$M$17:$M$89,"Амортизационные отчисления")+SUMIFS('ИП + источники'!AI$17:AI$89,'ИП + источники'!$A$17:$A$89,$A529,'ИП + источники'!$M$17:$M$89,"погашение займов и кредитов из амортизации")</f>
        <v>0</v>
      </c>
      <c r="AI529" s="412">
        <f>SUMIFS('ИП + источники'!AJ$17:AJ$89,'ИП + источники'!$A$17:$A$89,$A529,'ИП + источники'!$M$17:$M$89,"Амортизационные отчисления")+SUMIFS('ИП + источники'!AJ$17:AJ$89,'ИП + источники'!$A$17:$A$89,$A529,'ИП + источники'!$M$17:$M$89,"погашение займов и кредитов из амортизации")</f>
        <v>0</v>
      </c>
      <c r="AJ529" s="412">
        <f>SUMIFS('ИП + источники'!AK$17:AK$89,'ИП + источники'!$A$17:$A$89,$A529,'ИП + источники'!$M$17:$M$89,"Амортизационные отчисления")+SUMIFS('ИП + источники'!AK$17:AK$89,'ИП + источники'!$A$17:$A$89,$A529,'ИП + источники'!$M$17:$M$89,"погашение займов и кредитов из амортизации")</f>
        <v>0</v>
      </c>
      <c r="AK529" s="412">
        <f>SUMIFS('ИП + источники'!AL$17:AL$89,'ИП + источники'!$A$17:$A$89,$A529,'ИП + источники'!$M$17:$M$89,"Амортизационные отчисления")+SUMIFS('ИП + источники'!AL$17:AL$89,'ИП + источники'!$A$17:$A$89,$A529,'ИП + источники'!$M$17:$M$89,"погашение займов и кредитов из амортизации")</f>
        <v>0</v>
      </c>
      <c r="AL529" s="412">
        <f>SUMIFS('ИП + источники'!AM$17:AM$89,'ИП + источники'!$A$17:$A$89,$A529,'ИП + источники'!$M$17:$M$89,"Амортизационные отчисления")+SUMIFS('ИП + источники'!AM$17:AM$89,'ИП + источники'!$A$17:$A$89,$A529,'ИП + источники'!$M$17:$M$89,"погашение займов и кредитов из амортизации")</f>
        <v>0</v>
      </c>
      <c r="AM529" s="412">
        <f>SUMIFS('ИП + источники'!AN$17:AN$89,'ИП + источники'!$A$17:$A$89,$A529,'ИП + источники'!$M$17:$M$89,"Амортизационные отчисления")+SUMIFS('ИП + источники'!AN$17:AN$89,'ИП + источники'!$A$17:$A$89,$A529,'ИП + источники'!$M$17:$M$89,"погашение займов и кредитов из амортизации")</f>
        <v>0</v>
      </c>
      <c r="AN529" s="413">
        <f t="shared" si="107"/>
        <v>0</v>
      </c>
      <c r="AO529" s="413">
        <f t="shared" si="94"/>
        <v>0</v>
      </c>
      <c r="AP529" s="413">
        <f t="shared" si="95"/>
        <v>0</v>
      </c>
      <c r="AQ529" s="413">
        <f t="shared" si="96"/>
        <v>0</v>
      </c>
      <c r="AR529" s="413">
        <f t="shared" si="97"/>
        <v>0</v>
      </c>
      <c r="AS529" s="413">
        <f t="shared" si="98"/>
        <v>0</v>
      </c>
      <c r="AT529" s="413">
        <f t="shared" si="99"/>
        <v>0</v>
      </c>
      <c r="AU529" s="413">
        <f t="shared" si="100"/>
        <v>0</v>
      </c>
      <c r="AV529" s="413">
        <f t="shared" si="101"/>
        <v>0</v>
      </c>
      <c r="AW529" s="413">
        <f t="shared" si="102"/>
        <v>0</v>
      </c>
      <c r="AX529" s="195"/>
      <c r="AY529" s="195"/>
      <c r="AZ529" s="195"/>
    </row>
    <row r="530" spans="1:52" s="113" customFormat="1" outlineLevel="1">
      <c r="A530" s="642" t="str">
        <f t="shared" si="106"/>
        <v>1</v>
      </c>
      <c r="B530" s="108" t="s">
        <v>659</v>
      </c>
      <c r="L530" s="429" t="s">
        <v>120</v>
      </c>
      <c r="M530" s="432" t="s">
        <v>659</v>
      </c>
      <c r="N530" s="406" t="s">
        <v>369</v>
      </c>
      <c r="O530" s="408">
        <f>O531+O532+O533+O534</f>
        <v>0</v>
      </c>
      <c r="P530" s="408">
        <f t="shared" ref="P530:AM530" si="109">P531+P532+P533+P534</f>
        <v>0</v>
      </c>
      <c r="Q530" s="408">
        <f t="shared" si="109"/>
        <v>0</v>
      </c>
      <c r="R530" s="433">
        <f t="shared" si="105"/>
        <v>0</v>
      </c>
      <c r="S530" s="408">
        <f t="shared" si="109"/>
        <v>0</v>
      </c>
      <c r="T530" s="408">
        <f t="shared" si="109"/>
        <v>0</v>
      </c>
      <c r="U530" s="408">
        <f t="shared" si="109"/>
        <v>0</v>
      </c>
      <c r="V530" s="408">
        <f t="shared" si="109"/>
        <v>0</v>
      </c>
      <c r="W530" s="408">
        <f t="shared" si="109"/>
        <v>0</v>
      </c>
      <c r="X530" s="408">
        <f t="shared" si="109"/>
        <v>0</v>
      </c>
      <c r="Y530" s="408">
        <f t="shared" si="109"/>
        <v>0</v>
      </c>
      <c r="Z530" s="408">
        <f t="shared" si="109"/>
        <v>0</v>
      </c>
      <c r="AA530" s="408">
        <f t="shared" si="109"/>
        <v>0</v>
      </c>
      <c r="AB530" s="408">
        <f t="shared" si="109"/>
        <v>0</v>
      </c>
      <c r="AC530" s="408">
        <f t="shared" si="109"/>
        <v>0</v>
      </c>
      <c r="AD530" s="408">
        <f t="shared" si="109"/>
        <v>0</v>
      </c>
      <c r="AE530" s="408">
        <f t="shared" si="109"/>
        <v>0</v>
      </c>
      <c r="AF530" s="408">
        <f t="shared" si="109"/>
        <v>0</v>
      </c>
      <c r="AG530" s="408">
        <f t="shared" si="109"/>
        <v>0</v>
      </c>
      <c r="AH530" s="408">
        <f t="shared" si="109"/>
        <v>0</v>
      </c>
      <c r="AI530" s="408">
        <f t="shared" si="109"/>
        <v>0</v>
      </c>
      <c r="AJ530" s="408">
        <f t="shared" si="109"/>
        <v>0</v>
      </c>
      <c r="AK530" s="408">
        <f t="shared" si="109"/>
        <v>0</v>
      </c>
      <c r="AL530" s="408">
        <f t="shared" si="109"/>
        <v>0</v>
      </c>
      <c r="AM530" s="408">
        <f t="shared" si="109"/>
        <v>0</v>
      </c>
      <c r="AN530" s="407">
        <f t="shared" si="107"/>
        <v>0</v>
      </c>
      <c r="AO530" s="407">
        <f t="shared" si="94"/>
        <v>0</v>
      </c>
      <c r="AP530" s="407">
        <f t="shared" si="95"/>
        <v>0</v>
      </c>
      <c r="AQ530" s="407">
        <f t="shared" si="96"/>
        <v>0</v>
      </c>
      <c r="AR530" s="407">
        <f t="shared" si="97"/>
        <v>0</v>
      </c>
      <c r="AS530" s="407">
        <f t="shared" si="98"/>
        <v>0</v>
      </c>
      <c r="AT530" s="407">
        <f t="shared" si="99"/>
        <v>0</v>
      </c>
      <c r="AU530" s="407">
        <f t="shared" si="100"/>
        <v>0</v>
      </c>
      <c r="AV530" s="407">
        <f t="shared" si="101"/>
        <v>0</v>
      </c>
      <c r="AW530" s="407">
        <f t="shared" si="102"/>
        <v>0</v>
      </c>
      <c r="AX530" s="195"/>
      <c r="AY530" s="195"/>
      <c r="AZ530" s="195"/>
    </row>
    <row r="531" spans="1:52" s="108" customFormat="1" outlineLevel="1">
      <c r="A531" s="642" t="str">
        <f t="shared" si="106"/>
        <v>1</v>
      </c>
      <c r="L531" s="409" t="s">
        <v>122</v>
      </c>
      <c r="M531" s="410" t="s">
        <v>660</v>
      </c>
      <c r="N531" s="411" t="s">
        <v>369</v>
      </c>
      <c r="O531" s="579">
        <f>SUMIFS('ИП + источники'!P$15:P$89,'ИП + источники'!$A$15:$A$89,$A531,'ИП + источники'!$M$15:$M$89,"погашение займов и кредитов из нормативной прибыли")</f>
        <v>0</v>
      </c>
      <c r="P531" s="579">
        <f>SUMIFS('ИП + источники'!Q$15:Q$89,'ИП + источники'!$A$15:$A$89,$A531,'ИП + источники'!$M$15:$M$89,"погашение займов и кредитов из нормативной прибыли")</f>
        <v>0</v>
      </c>
      <c r="Q531" s="579">
        <f>SUMIFS('ИП + источники'!R$15:R$89,'ИП + источники'!$A$15:$A$89,$A531,'ИП + источники'!$M$15:$M$89,"погашение займов и кредитов из нормативной прибыли")</f>
        <v>0</v>
      </c>
      <c r="R531" s="413">
        <f t="shared" si="105"/>
        <v>0</v>
      </c>
      <c r="S531" s="579">
        <f>SUMIFS('ИП + источники'!T$15:T$89,'ИП + источники'!$A$15:$A$89,$A531,'ИП + источники'!$M$15:$M$89,"погашение займов и кредитов из нормативной прибыли")</f>
        <v>0</v>
      </c>
      <c r="T531" s="579">
        <f>SUMIFS('ИП + источники'!U$15:U$89,'ИП + источники'!$A$15:$A$89,$A531,'ИП + источники'!$M$15:$M$89,"погашение займов и кредитов из нормативной прибыли")</f>
        <v>0</v>
      </c>
      <c r="U531" s="579">
        <f>SUMIFS('ИП + источники'!V$15:V$89,'ИП + источники'!$A$15:$A$89,$A531,'ИП + источники'!$M$15:$M$89,"погашение займов и кредитов из нормативной прибыли")</f>
        <v>0</v>
      </c>
      <c r="V531" s="579">
        <f>SUMIFS('ИП + источники'!W$15:W$89,'ИП + источники'!$A$15:$A$89,$A531,'ИП + источники'!$M$15:$M$89,"погашение займов и кредитов из нормативной прибыли")</f>
        <v>0</v>
      </c>
      <c r="W531" s="579">
        <f>SUMIFS('ИП + источники'!X$15:X$89,'ИП + источники'!$A$15:$A$89,$A531,'ИП + источники'!$M$15:$M$89,"погашение займов и кредитов из нормативной прибыли")</f>
        <v>0</v>
      </c>
      <c r="X531" s="579">
        <f>SUMIFS('ИП + источники'!Y$15:Y$89,'ИП + источники'!$A$15:$A$89,$A531,'ИП + источники'!$M$15:$M$89,"погашение займов и кредитов из нормативной прибыли")</f>
        <v>0</v>
      </c>
      <c r="Y531" s="579">
        <f>SUMIFS('ИП + источники'!Z$15:Z$89,'ИП + источники'!$A$15:$A$89,$A531,'ИП + источники'!$M$15:$M$89,"погашение займов и кредитов из нормативной прибыли")</f>
        <v>0</v>
      </c>
      <c r="Z531" s="579">
        <f>SUMIFS('ИП + источники'!AA$15:AA$89,'ИП + источники'!$A$15:$A$89,$A531,'ИП + источники'!$M$15:$M$89,"погашение займов и кредитов из нормативной прибыли")</f>
        <v>0</v>
      </c>
      <c r="AA531" s="579">
        <f>SUMIFS('ИП + источники'!AB$15:AB$89,'ИП + источники'!$A$15:$A$89,$A531,'ИП + источники'!$M$15:$M$89,"погашение займов и кредитов из нормативной прибыли")</f>
        <v>0</v>
      </c>
      <c r="AB531" s="579">
        <f>SUMIFS('ИП + источники'!AC$15:AC$89,'ИП + источники'!$A$15:$A$89,$A531,'ИП + источники'!$M$15:$M$89,"погашение займов и кредитов из нормативной прибыли")</f>
        <v>0</v>
      </c>
      <c r="AC531" s="579">
        <f>SUMIFS('ИП + источники'!AD$15:AD$89,'ИП + источники'!$A$15:$A$89,$A531,'ИП + источники'!$M$15:$M$89,"погашение займов и кредитов из нормативной прибыли")</f>
        <v>0</v>
      </c>
      <c r="AD531" s="579">
        <f>SUMIFS('ИП + источники'!AE$15:AE$89,'ИП + источники'!$A$15:$A$89,$A531,'ИП + источники'!$M$15:$M$89,"погашение займов и кредитов из нормативной прибыли")</f>
        <v>0</v>
      </c>
      <c r="AE531" s="579">
        <f>SUMIFS('ИП + источники'!AF$15:AF$89,'ИП + источники'!$A$15:$A$89,$A531,'ИП + источники'!$M$15:$M$89,"погашение займов и кредитов из нормативной прибыли")</f>
        <v>0</v>
      </c>
      <c r="AF531" s="579">
        <f>SUMIFS('ИП + источники'!AG$15:AG$89,'ИП + источники'!$A$15:$A$89,$A531,'ИП + источники'!$M$15:$M$89,"погашение займов и кредитов из нормативной прибыли")</f>
        <v>0</v>
      </c>
      <c r="AG531" s="579">
        <f>SUMIFS('ИП + источники'!AH$15:AH$89,'ИП + источники'!$A$15:$A$89,$A531,'ИП + источники'!$M$15:$M$89,"погашение займов и кредитов из нормативной прибыли")</f>
        <v>0</v>
      </c>
      <c r="AH531" s="579">
        <f>SUMIFS('ИП + источники'!AI$15:AI$89,'ИП + источники'!$A$15:$A$89,$A531,'ИП + источники'!$M$15:$M$89,"погашение займов и кредитов из нормативной прибыли")</f>
        <v>0</v>
      </c>
      <c r="AI531" s="579">
        <f>SUMIFS('ИП + источники'!AJ$15:AJ$89,'ИП + источники'!$A$15:$A$89,$A531,'ИП + источники'!$M$15:$M$89,"погашение займов и кредитов из нормативной прибыли")</f>
        <v>0</v>
      </c>
      <c r="AJ531" s="579">
        <f>SUMIFS('ИП + источники'!AK$15:AK$89,'ИП + источники'!$A$15:$A$89,$A531,'ИП + источники'!$M$15:$M$89,"погашение займов и кредитов из нормативной прибыли")</f>
        <v>0</v>
      </c>
      <c r="AK531" s="579">
        <f>SUMIFS('ИП + источники'!AL$15:AL$89,'ИП + источники'!$A$15:$A$89,$A531,'ИП + источники'!$M$15:$M$89,"погашение займов и кредитов из нормативной прибыли")</f>
        <v>0</v>
      </c>
      <c r="AL531" s="579">
        <f>SUMIFS('ИП + источники'!AM$15:AM$89,'ИП + источники'!$A$15:$A$89,$A531,'ИП + источники'!$M$15:$M$89,"погашение займов и кредитов из нормативной прибыли")</f>
        <v>0</v>
      </c>
      <c r="AM531" s="579">
        <f>SUMIFS('ИП + источники'!AN$15:AN$89,'ИП + источники'!$A$15:$A$89,$A531,'ИП + источники'!$M$15:$M$89,"погашение займов и кредитов из нормативной прибыли")</f>
        <v>0</v>
      </c>
      <c r="AN531" s="413">
        <f t="shared" si="107"/>
        <v>0</v>
      </c>
      <c r="AO531" s="413">
        <f t="shared" si="94"/>
        <v>0</v>
      </c>
      <c r="AP531" s="413">
        <f t="shared" si="95"/>
        <v>0</v>
      </c>
      <c r="AQ531" s="413">
        <f t="shared" si="96"/>
        <v>0</v>
      </c>
      <c r="AR531" s="413">
        <f t="shared" si="97"/>
        <v>0</v>
      </c>
      <c r="AS531" s="413">
        <f t="shared" si="98"/>
        <v>0</v>
      </c>
      <c r="AT531" s="413">
        <f t="shared" si="99"/>
        <v>0</v>
      </c>
      <c r="AU531" s="413">
        <f t="shared" si="100"/>
        <v>0</v>
      </c>
      <c r="AV531" s="413">
        <f t="shared" si="101"/>
        <v>0</v>
      </c>
      <c r="AW531" s="413">
        <f t="shared" si="102"/>
        <v>0</v>
      </c>
      <c r="AX531" s="195"/>
      <c r="AY531" s="195"/>
      <c r="AZ531" s="195"/>
    </row>
    <row r="532" spans="1:52" s="108" customFormat="1" outlineLevel="1">
      <c r="A532" s="642" t="str">
        <f t="shared" si="106"/>
        <v>1</v>
      </c>
      <c r="L532" s="409" t="s">
        <v>123</v>
      </c>
      <c r="M532" s="410" t="s">
        <v>661</v>
      </c>
      <c r="N532" s="411" t="s">
        <v>369</v>
      </c>
      <c r="O532" s="579">
        <f>SUMIFS('ИП + источники'!P$15:P$89,'ИП + источники'!$A$15:$A$89,$A532,'ИП + источники'!$M$15:$M$89,"уплата процентов по кредитам из нормативной прибыли")</f>
        <v>0</v>
      </c>
      <c r="P532" s="579">
        <f>SUMIFS('ИП + источники'!Q$15:Q$89,'ИП + источники'!$A$15:$A$89,$A532,'ИП + источники'!$M$15:$M$89,"уплата процентов по кредитам из нормативной прибыли")</f>
        <v>0</v>
      </c>
      <c r="Q532" s="579">
        <f>SUMIFS('ИП + источники'!R$15:R$89,'ИП + источники'!$A$15:$A$89,$A532,'ИП + источники'!$M$15:$M$89,"уплата процентов по кредитам из нормативной прибыли")</f>
        <v>0</v>
      </c>
      <c r="R532" s="413">
        <f t="shared" si="105"/>
        <v>0</v>
      </c>
      <c r="S532" s="579">
        <f>SUMIFS('ИП + источники'!T$15:T$89,'ИП + источники'!$A$15:$A$89,$A532,'ИП + источники'!$M$15:$M$89,"уплата процентов по кредитам из нормативной прибыли")</f>
        <v>0</v>
      </c>
      <c r="T532" s="579">
        <f>SUMIFS('ИП + источники'!U$15:U$89,'ИП + источники'!$A$15:$A$89,$A532,'ИП + источники'!$M$15:$M$89,"уплата процентов по кредитам из нормативной прибыли")</f>
        <v>0</v>
      </c>
      <c r="U532" s="579">
        <f>SUMIFS('ИП + источники'!V$15:V$89,'ИП + источники'!$A$15:$A$89,$A532,'ИП + источники'!$M$15:$M$89,"уплата процентов по кредитам из нормативной прибыли")</f>
        <v>0</v>
      </c>
      <c r="V532" s="579">
        <f>SUMIFS('ИП + источники'!W$15:W$89,'ИП + источники'!$A$15:$A$89,$A532,'ИП + источники'!$M$15:$M$89,"уплата процентов по кредитам из нормативной прибыли")</f>
        <v>0</v>
      </c>
      <c r="W532" s="579">
        <f>SUMIFS('ИП + источники'!X$15:X$89,'ИП + источники'!$A$15:$A$89,$A532,'ИП + источники'!$M$15:$M$89,"уплата процентов по кредитам из нормативной прибыли")</f>
        <v>0</v>
      </c>
      <c r="X532" s="579">
        <f>SUMIFS('ИП + источники'!Y$15:Y$89,'ИП + источники'!$A$15:$A$89,$A532,'ИП + источники'!$M$15:$M$89,"уплата процентов по кредитам из нормативной прибыли")</f>
        <v>0</v>
      </c>
      <c r="Y532" s="579">
        <f>SUMIFS('ИП + источники'!Z$15:Z$89,'ИП + источники'!$A$15:$A$89,$A532,'ИП + источники'!$M$15:$M$89,"уплата процентов по кредитам из нормативной прибыли")</f>
        <v>0</v>
      </c>
      <c r="Z532" s="579">
        <f>SUMIFS('ИП + источники'!AA$15:AA$89,'ИП + источники'!$A$15:$A$89,$A532,'ИП + источники'!$M$15:$M$89,"уплата процентов по кредитам из нормативной прибыли")</f>
        <v>0</v>
      </c>
      <c r="AA532" s="579">
        <f>SUMIFS('ИП + источники'!AB$15:AB$89,'ИП + источники'!$A$15:$A$89,$A532,'ИП + источники'!$M$15:$M$89,"уплата процентов по кредитам из нормативной прибыли")</f>
        <v>0</v>
      </c>
      <c r="AB532" s="579">
        <f>SUMIFS('ИП + источники'!AC$15:AC$89,'ИП + источники'!$A$15:$A$89,$A532,'ИП + источники'!$M$15:$M$89,"уплата процентов по кредитам из нормативной прибыли")</f>
        <v>0</v>
      </c>
      <c r="AC532" s="579">
        <f>SUMIFS('ИП + источники'!AD$15:AD$89,'ИП + источники'!$A$15:$A$89,$A532,'ИП + источники'!$M$15:$M$89,"уплата процентов по кредитам из нормативной прибыли")</f>
        <v>0</v>
      </c>
      <c r="AD532" s="579">
        <f>SUMIFS('ИП + источники'!AE$15:AE$89,'ИП + источники'!$A$15:$A$89,$A532,'ИП + источники'!$M$15:$M$89,"уплата процентов по кредитам из нормативной прибыли")</f>
        <v>0</v>
      </c>
      <c r="AE532" s="579">
        <f>SUMIFS('ИП + источники'!AF$15:AF$89,'ИП + источники'!$A$15:$A$89,$A532,'ИП + источники'!$M$15:$M$89,"уплата процентов по кредитам из нормативной прибыли")</f>
        <v>0</v>
      </c>
      <c r="AF532" s="579">
        <f>SUMIFS('ИП + источники'!AG$15:AG$89,'ИП + источники'!$A$15:$A$89,$A532,'ИП + источники'!$M$15:$M$89,"уплата процентов по кредитам из нормативной прибыли")</f>
        <v>0</v>
      </c>
      <c r="AG532" s="579">
        <f>SUMIFS('ИП + источники'!AH$15:AH$89,'ИП + источники'!$A$15:$A$89,$A532,'ИП + источники'!$M$15:$M$89,"уплата процентов по кредитам из нормативной прибыли")</f>
        <v>0</v>
      </c>
      <c r="AH532" s="579">
        <f>SUMIFS('ИП + источники'!AI$15:AI$89,'ИП + источники'!$A$15:$A$89,$A532,'ИП + источники'!$M$15:$M$89,"уплата процентов по кредитам из нормативной прибыли")</f>
        <v>0</v>
      </c>
      <c r="AI532" s="579">
        <f>SUMIFS('ИП + источники'!AJ$15:AJ$89,'ИП + источники'!$A$15:$A$89,$A532,'ИП + источники'!$M$15:$M$89,"уплата процентов по кредитам из нормативной прибыли")</f>
        <v>0</v>
      </c>
      <c r="AJ532" s="579">
        <f>SUMIFS('ИП + источники'!AK$15:AK$89,'ИП + источники'!$A$15:$A$89,$A532,'ИП + источники'!$M$15:$M$89,"уплата процентов по кредитам из нормативной прибыли")</f>
        <v>0</v>
      </c>
      <c r="AK532" s="579">
        <f>SUMIFS('ИП + источники'!AL$15:AL$89,'ИП + источники'!$A$15:$A$89,$A532,'ИП + источники'!$M$15:$M$89,"уплата процентов по кредитам из нормативной прибыли")</f>
        <v>0</v>
      </c>
      <c r="AL532" s="579">
        <f>SUMIFS('ИП + источники'!AM$15:AM$89,'ИП + источники'!$A$15:$A$89,$A532,'ИП + источники'!$M$15:$M$89,"уплата процентов по кредитам из нормативной прибыли")</f>
        <v>0</v>
      </c>
      <c r="AM532" s="579">
        <f>SUMIFS('ИП + источники'!AN$15:AN$89,'ИП + источники'!$A$15:$A$89,$A532,'ИП + источники'!$M$15:$M$89,"уплата процентов по кредитам из нормативной прибыли")</f>
        <v>0</v>
      </c>
      <c r="AN532" s="413">
        <f t="shared" si="107"/>
        <v>0</v>
      </c>
      <c r="AO532" s="413">
        <f t="shared" si="94"/>
        <v>0</v>
      </c>
      <c r="AP532" s="413">
        <f t="shared" si="95"/>
        <v>0</v>
      </c>
      <c r="AQ532" s="413">
        <f t="shared" si="96"/>
        <v>0</v>
      </c>
      <c r="AR532" s="413">
        <f t="shared" si="97"/>
        <v>0</v>
      </c>
      <c r="AS532" s="413">
        <f t="shared" si="98"/>
        <v>0</v>
      </c>
      <c r="AT532" s="413">
        <f t="shared" si="99"/>
        <v>0</v>
      </c>
      <c r="AU532" s="413">
        <f t="shared" si="100"/>
        <v>0</v>
      </c>
      <c r="AV532" s="413">
        <f t="shared" si="101"/>
        <v>0</v>
      </c>
      <c r="AW532" s="413">
        <f t="shared" si="102"/>
        <v>0</v>
      </c>
      <c r="AX532" s="195"/>
      <c r="AY532" s="195"/>
      <c r="AZ532" s="195"/>
    </row>
    <row r="533" spans="1:52" s="108" customFormat="1" outlineLevel="1">
      <c r="A533" s="642" t="str">
        <f t="shared" si="106"/>
        <v>1</v>
      </c>
      <c r="L533" s="409" t="s">
        <v>396</v>
      </c>
      <c r="M533" s="410" t="s">
        <v>662</v>
      </c>
      <c r="N533" s="411" t="s">
        <v>369</v>
      </c>
      <c r="O533" s="579">
        <f>SUMIFS('ИП + источники'!P$15:P$89,'ИП + источники'!$A$15:$A$89,$A533,'ИП + источники'!$M$15:$M$89,"Прибыль на капвложения")</f>
        <v>0</v>
      </c>
      <c r="P533" s="579">
        <f>SUMIFS('ИП + источники'!Q$15:Q$89,'ИП + источники'!$A$15:$A$89,$A533,'ИП + источники'!$M$15:$M$89,"Прибыль на капвложения")</f>
        <v>0</v>
      </c>
      <c r="Q533" s="579">
        <f>SUMIFS('ИП + источники'!R$15:R$89,'ИП + источники'!$A$15:$A$89,$A533,'ИП + источники'!$M$15:$M$89,"Прибыль на капвложения")</f>
        <v>0</v>
      </c>
      <c r="R533" s="413">
        <f t="shared" si="105"/>
        <v>0</v>
      </c>
      <c r="S533" s="579">
        <f>SUMIFS('ИП + источники'!T$15:T$89,'ИП + источники'!$A$15:$A$89,$A533,'ИП + источники'!$M$15:$M$89,"Прибыль на капвложения")</f>
        <v>0</v>
      </c>
      <c r="T533" s="579">
        <f>SUMIFS('ИП + источники'!U$15:U$89,'ИП + источники'!$A$15:$A$89,$A533,'ИП + источники'!$M$15:$M$89,"Прибыль на капвложения")</f>
        <v>0</v>
      </c>
      <c r="U533" s="579">
        <f>SUMIFS('ИП + источники'!V$15:V$89,'ИП + источники'!$A$15:$A$89,$A533,'ИП + источники'!$M$15:$M$89,"Прибыль на капвложения")</f>
        <v>0</v>
      </c>
      <c r="V533" s="579">
        <f>SUMIFS('ИП + источники'!W$15:W$89,'ИП + источники'!$A$15:$A$89,$A533,'ИП + источники'!$M$15:$M$89,"Прибыль на капвложения")</f>
        <v>0</v>
      </c>
      <c r="W533" s="579">
        <f>SUMIFS('ИП + источники'!X$15:X$89,'ИП + источники'!$A$15:$A$89,$A533,'ИП + источники'!$M$15:$M$89,"Прибыль на капвложения")</f>
        <v>0</v>
      </c>
      <c r="X533" s="579">
        <f>SUMIFS('ИП + источники'!Y$15:Y$89,'ИП + источники'!$A$15:$A$89,$A533,'ИП + источники'!$M$15:$M$89,"Прибыль на капвложения")</f>
        <v>0</v>
      </c>
      <c r="Y533" s="579">
        <f>SUMIFS('ИП + источники'!Z$15:Z$89,'ИП + источники'!$A$15:$A$89,$A533,'ИП + источники'!$M$15:$M$89,"Прибыль на капвложения")</f>
        <v>0</v>
      </c>
      <c r="Z533" s="579">
        <f>SUMIFS('ИП + источники'!AA$15:AA$89,'ИП + источники'!$A$15:$A$89,$A533,'ИП + источники'!$M$15:$M$89,"Прибыль на капвложения")</f>
        <v>0</v>
      </c>
      <c r="AA533" s="579">
        <f>SUMIFS('ИП + источники'!AB$15:AB$89,'ИП + источники'!$A$15:$A$89,$A533,'ИП + источники'!$M$15:$M$89,"Прибыль на капвложения")</f>
        <v>0</v>
      </c>
      <c r="AB533" s="579">
        <f>SUMIFS('ИП + источники'!AC$15:AC$89,'ИП + источники'!$A$15:$A$89,$A533,'ИП + источники'!$M$15:$M$89,"Прибыль на капвложения")</f>
        <v>0</v>
      </c>
      <c r="AC533" s="579">
        <f>SUMIFS('ИП + источники'!AD$15:AD$89,'ИП + источники'!$A$15:$A$89,$A533,'ИП + источники'!$M$15:$M$89,"Прибыль на капвложения")</f>
        <v>0</v>
      </c>
      <c r="AD533" s="579">
        <f>SUMIFS('ИП + источники'!AE$15:AE$89,'ИП + источники'!$A$15:$A$89,$A533,'ИП + источники'!$M$15:$M$89,"Прибыль на капвложения")</f>
        <v>0</v>
      </c>
      <c r="AE533" s="579">
        <f>SUMIFS('ИП + источники'!AF$15:AF$89,'ИП + источники'!$A$15:$A$89,$A533,'ИП + источники'!$M$15:$M$89,"Прибыль на капвложения")</f>
        <v>0</v>
      </c>
      <c r="AF533" s="579">
        <f>SUMIFS('ИП + источники'!AG$15:AG$89,'ИП + источники'!$A$15:$A$89,$A533,'ИП + источники'!$M$15:$M$89,"Прибыль на капвложения")</f>
        <v>0</v>
      </c>
      <c r="AG533" s="579">
        <f>SUMIFS('ИП + источники'!AH$15:AH$89,'ИП + источники'!$A$15:$A$89,$A533,'ИП + источники'!$M$15:$M$89,"Прибыль на капвложения")</f>
        <v>0</v>
      </c>
      <c r="AH533" s="579">
        <f>SUMIFS('ИП + источники'!AI$15:AI$89,'ИП + источники'!$A$15:$A$89,$A533,'ИП + источники'!$M$15:$M$89,"Прибыль на капвложения")</f>
        <v>0</v>
      </c>
      <c r="AI533" s="579">
        <f>SUMIFS('ИП + источники'!AJ$15:AJ$89,'ИП + источники'!$A$15:$A$89,$A533,'ИП + источники'!$M$15:$M$89,"Прибыль на капвложения")</f>
        <v>0</v>
      </c>
      <c r="AJ533" s="579">
        <f>SUMIFS('ИП + источники'!AK$15:AK$89,'ИП + источники'!$A$15:$A$89,$A533,'ИП + источники'!$M$15:$M$89,"Прибыль на капвложения")</f>
        <v>0</v>
      </c>
      <c r="AK533" s="579">
        <f>SUMIFS('ИП + источники'!AL$15:AL$89,'ИП + источники'!$A$15:$A$89,$A533,'ИП + источники'!$M$15:$M$89,"Прибыль на капвложения")</f>
        <v>0</v>
      </c>
      <c r="AL533" s="579">
        <f>SUMIFS('ИП + источники'!AM$15:AM$89,'ИП + источники'!$A$15:$A$89,$A533,'ИП + источники'!$M$15:$M$89,"Прибыль на капвложения")</f>
        <v>0</v>
      </c>
      <c r="AM533" s="579">
        <f>SUMIFS('ИП + источники'!AN$15:AN$89,'ИП + источники'!$A$15:$A$89,$A533,'ИП + источники'!$M$15:$M$89,"Прибыль на капвложения")</f>
        <v>0</v>
      </c>
      <c r="AN533" s="413">
        <f t="shared" si="107"/>
        <v>0</v>
      </c>
      <c r="AO533" s="413">
        <f t="shared" si="94"/>
        <v>0</v>
      </c>
      <c r="AP533" s="413">
        <f t="shared" si="95"/>
        <v>0</v>
      </c>
      <c r="AQ533" s="413">
        <f t="shared" si="96"/>
        <v>0</v>
      </c>
      <c r="AR533" s="413">
        <f t="shared" si="97"/>
        <v>0</v>
      </c>
      <c r="AS533" s="413">
        <f t="shared" si="98"/>
        <v>0</v>
      </c>
      <c r="AT533" s="413">
        <f t="shared" si="99"/>
        <v>0</v>
      </c>
      <c r="AU533" s="413">
        <f t="shared" si="100"/>
        <v>0</v>
      </c>
      <c r="AV533" s="413">
        <f t="shared" si="101"/>
        <v>0</v>
      </c>
      <c r="AW533" s="413">
        <f t="shared" si="102"/>
        <v>0</v>
      </c>
      <c r="AX533" s="195"/>
      <c r="AY533" s="195"/>
      <c r="AZ533" s="195"/>
    </row>
    <row r="534" spans="1:52" s="108" customFormat="1" ht="22.5" outlineLevel="1">
      <c r="A534" s="642" t="str">
        <f t="shared" si="106"/>
        <v>1</v>
      </c>
      <c r="B534" s="108" t="s">
        <v>1468</v>
      </c>
      <c r="L534" s="409" t="s">
        <v>397</v>
      </c>
      <c r="M534" s="410" t="s">
        <v>663</v>
      </c>
      <c r="N534" s="411" t="s">
        <v>369</v>
      </c>
      <c r="O534" s="412"/>
      <c r="P534" s="412"/>
      <c r="Q534" s="412"/>
      <c r="R534" s="413">
        <f t="shared" si="105"/>
        <v>0</v>
      </c>
      <c r="S534" s="412"/>
      <c r="T534" s="412"/>
      <c r="U534" s="412"/>
      <c r="V534" s="412"/>
      <c r="W534" s="412"/>
      <c r="X534" s="412"/>
      <c r="Y534" s="412"/>
      <c r="Z534" s="412"/>
      <c r="AA534" s="412"/>
      <c r="AB534" s="412"/>
      <c r="AC534" s="412"/>
      <c r="AD534" s="412"/>
      <c r="AE534" s="412"/>
      <c r="AF534" s="412"/>
      <c r="AG534" s="412"/>
      <c r="AH534" s="412"/>
      <c r="AI534" s="412"/>
      <c r="AJ534" s="412"/>
      <c r="AK534" s="412"/>
      <c r="AL534" s="412"/>
      <c r="AM534" s="412"/>
      <c r="AN534" s="413">
        <f t="shared" si="107"/>
        <v>0</v>
      </c>
      <c r="AO534" s="413">
        <f t="shared" si="94"/>
        <v>0</v>
      </c>
      <c r="AP534" s="413">
        <f t="shared" si="95"/>
        <v>0</v>
      </c>
      <c r="AQ534" s="413">
        <f t="shared" si="96"/>
        <v>0</v>
      </c>
      <c r="AR534" s="413">
        <f t="shared" si="97"/>
        <v>0</v>
      </c>
      <c r="AS534" s="413">
        <f t="shared" si="98"/>
        <v>0</v>
      </c>
      <c r="AT534" s="413">
        <f t="shared" si="99"/>
        <v>0</v>
      </c>
      <c r="AU534" s="413">
        <f t="shared" si="100"/>
        <v>0</v>
      </c>
      <c r="AV534" s="413">
        <f t="shared" si="101"/>
        <v>0</v>
      </c>
      <c r="AW534" s="413">
        <f t="shared" si="102"/>
        <v>0</v>
      </c>
      <c r="AX534" s="195"/>
      <c r="AY534" s="195"/>
      <c r="AZ534" s="195"/>
    </row>
    <row r="535" spans="1:52" s="108" customFormat="1" ht="22.5" outlineLevel="1">
      <c r="A535" s="642" t="str">
        <f t="shared" si="106"/>
        <v>1</v>
      </c>
      <c r="B535" s="108" t="s">
        <v>664</v>
      </c>
      <c r="L535" s="409" t="s">
        <v>124</v>
      </c>
      <c r="M535" s="330" t="s">
        <v>664</v>
      </c>
      <c r="N535" s="411" t="s">
        <v>369</v>
      </c>
      <c r="O535" s="412"/>
      <c r="P535" s="412"/>
      <c r="Q535" s="412"/>
      <c r="R535" s="413">
        <f t="shared" si="105"/>
        <v>0</v>
      </c>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3">
        <f t="shared" si="107"/>
        <v>0</v>
      </c>
      <c r="AO535" s="413">
        <f t="shared" si="94"/>
        <v>0</v>
      </c>
      <c r="AP535" s="413">
        <f t="shared" si="95"/>
        <v>0</v>
      </c>
      <c r="AQ535" s="413">
        <f t="shared" si="96"/>
        <v>0</v>
      </c>
      <c r="AR535" s="413">
        <f t="shared" si="97"/>
        <v>0</v>
      </c>
      <c r="AS535" s="413">
        <f t="shared" si="98"/>
        <v>0</v>
      </c>
      <c r="AT535" s="413">
        <f t="shared" si="99"/>
        <v>0</v>
      </c>
      <c r="AU535" s="413">
        <f t="shared" si="100"/>
        <v>0</v>
      </c>
      <c r="AV535" s="413">
        <f t="shared" si="101"/>
        <v>0</v>
      </c>
      <c r="AW535" s="413">
        <f t="shared" si="102"/>
        <v>0</v>
      </c>
      <c r="AX535" s="195"/>
      <c r="AY535" s="195"/>
      <c r="AZ535" s="195"/>
    </row>
    <row r="536" spans="1:52" s="108" customFormat="1" ht="33.75" outlineLevel="1">
      <c r="A536" s="642" t="str">
        <f t="shared" si="106"/>
        <v>1</v>
      </c>
      <c r="L536" s="409" t="s">
        <v>125</v>
      </c>
      <c r="M536" s="330" t="s">
        <v>665</v>
      </c>
      <c r="N536" s="411" t="s">
        <v>369</v>
      </c>
      <c r="O536" s="412"/>
      <c r="P536" s="412"/>
      <c r="Q536" s="412"/>
      <c r="R536" s="413">
        <f t="shared" si="105"/>
        <v>0</v>
      </c>
      <c r="S536" s="412"/>
      <c r="T536" s="412">
        <f>SUMIFS('Корректировка НВВ'!$P$15:$P$84,'Корректировка НВВ'!$A$15:$A$84,$A536,'Корректировка НВВ'!$L$15:$L$84,"III")</f>
        <v>0</v>
      </c>
      <c r="U536" s="412"/>
      <c r="V536" s="412"/>
      <c r="W536" s="412"/>
      <c r="X536" s="412"/>
      <c r="Y536" s="412"/>
      <c r="Z536" s="412"/>
      <c r="AA536" s="412"/>
      <c r="AB536" s="412"/>
      <c r="AC536" s="412"/>
      <c r="AD536" s="412">
        <f>SUMIFS('Корректировка НВВ'!$Q$15:$Q$84,'Корректировка НВВ'!$A$15:$A$84,$A536,'Корректировка НВВ'!$L$15:$L$84,"III")</f>
        <v>0</v>
      </c>
      <c r="AE536" s="412"/>
      <c r="AF536" s="412"/>
      <c r="AG536" s="412"/>
      <c r="AH536" s="412"/>
      <c r="AI536" s="412"/>
      <c r="AJ536" s="412"/>
      <c r="AK536" s="412"/>
      <c r="AL536" s="412"/>
      <c r="AM536" s="412"/>
      <c r="AN536" s="414"/>
      <c r="AO536" s="414"/>
      <c r="AP536" s="414"/>
      <c r="AQ536" s="414"/>
      <c r="AR536" s="414"/>
      <c r="AS536" s="414"/>
      <c r="AT536" s="414"/>
      <c r="AU536" s="414"/>
      <c r="AV536" s="414"/>
      <c r="AW536" s="414"/>
      <c r="AX536" s="195"/>
      <c r="AY536" s="195"/>
      <c r="AZ536" s="195"/>
    </row>
    <row r="537" spans="1:52" s="108" customFormat="1" ht="123.75" outlineLevel="1">
      <c r="A537" s="642" t="str">
        <f t="shared" si="106"/>
        <v>1</v>
      </c>
      <c r="L537" s="409" t="s">
        <v>126</v>
      </c>
      <c r="M537" s="330" t="s">
        <v>666</v>
      </c>
      <c r="N537" s="411" t="s">
        <v>369</v>
      </c>
      <c r="O537" s="412"/>
      <c r="P537" s="412"/>
      <c r="Q537" s="412"/>
      <c r="R537" s="413">
        <f t="shared" si="105"/>
        <v>0</v>
      </c>
      <c r="S537" s="412"/>
      <c r="T537" s="412">
        <f>SUMIFS('Корректировка НВВ'!$P$15:$P$84,'Корректировка НВВ'!$A$15:$A$84,$A537,'Корректировка НВВ'!$L$15:$L$84,"IV")</f>
        <v>0</v>
      </c>
      <c r="U537" s="412"/>
      <c r="V537" s="412"/>
      <c r="W537" s="412"/>
      <c r="X537" s="412"/>
      <c r="Y537" s="412"/>
      <c r="Z537" s="412"/>
      <c r="AA537" s="412"/>
      <c r="AB537" s="412"/>
      <c r="AC537" s="412"/>
      <c r="AD537" s="412">
        <f>SUMIFS('Корректировка НВВ'!$Q$15:$Q$84,'Корректировка НВВ'!$A$15:$A$84,$A537,'Корректировка НВВ'!$L$15:$L$84,"IV")</f>
        <v>0</v>
      </c>
      <c r="AE537" s="412"/>
      <c r="AF537" s="412"/>
      <c r="AG537" s="412"/>
      <c r="AH537" s="412"/>
      <c r="AI537" s="412"/>
      <c r="AJ537" s="412"/>
      <c r="AK537" s="412"/>
      <c r="AL537" s="412"/>
      <c r="AM537" s="412"/>
      <c r="AN537" s="414"/>
      <c r="AO537" s="414"/>
      <c r="AP537" s="414"/>
      <c r="AQ537" s="414"/>
      <c r="AR537" s="414"/>
      <c r="AS537" s="414"/>
      <c r="AT537" s="414"/>
      <c r="AU537" s="414"/>
      <c r="AV537" s="414"/>
      <c r="AW537" s="414"/>
      <c r="AX537" s="195"/>
      <c r="AY537" s="195"/>
      <c r="AZ537" s="195"/>
    </row>
    <row r="538" spans="1:52" s="108" customFormat="1" ht="45" outlineLevel="1">
      <c r="A538" s="642" t="str">
        <f t="shared" si="106"/>
        <v>1</v>
      </c>
      <c r="L538" s="409" t="s">
        <v>127</v>
      </c>
      <c r="M538" s="330" t="s">
        <v>1223</v>
      </c>
      <c r="N538" s="411" t="s">
        <v>369</v>
      </c>
      <c r="O538" s="412"/>
      <c r="P538" s="412"/>
      <c r="Q538" s="412"/>
      <c r="R538" s="413">
        <f t="shared" si="105"/>
        <v>0</v>
      </c>
      <c r="S538" s="412"/>
      <c r="T538" s="412">
        <f>SUMIFS('Корректировка НВВ'!$P$15:$P$84,'Корректировка НВВ'!$A$15:$A$84,$A538,'Корректировка НВВ'!$L$15:$L$84,"I")+SUMIFS('Корректировка НВВ'!$P$15:$P$84,'Корректировка НВВ'!$A$15:$A$84,$A538,'Корректировка НВВ'!$L$15:$L$84,"II")</f>
        <v>0</v>
      </c>
      <c r="U538" s="412"/>
      <c r="V538" s="412"/>
      <c r="W538" s="412"/>
      <c r="X538" s="412"/>
      <c r="Y538" s="412"/>
      <c r="Z538" s="412"/>
      <c r="AA538" s="412"/>
      <c r="AB538" s="412"/>
      <c r="AC538" s="412"/>
      <c r="AD538" s="412">
        <f>SUMIFS('Корректировка НВВ'!$Q$15:$Q$84,'Корректировка НВВ'!$A$15:$A$84,$A538,'Корректировка НВВ'!$L$15:$L$84,"I")+SUMIFS('Корректировка НВВ'!$Q$15:$Q$84,'Корректировка НВВ'!$A$15:$A$84,$A538,'Корректировка НВВ'!$L$15:$L$84,"II")</f>
        <v>1896.0296711778283</v>
      </c>
      <c r="AE538" s="412"/>
      <c r="AF538" s="412"/>
      <c r="AG538" s="412"/>
      <c r="AH538" s="412"/>
      <c r="AI538" s="412"/>
      <c r="AJ538" s="412"/>
      <c r="AK538" s="412"/>
      <c r="AL538" s="412"/>
      <c r="AM538" s="412"/>
      <c r="AN538" s="414"/>
      <c r="AO538" s="414"/>
      <c r="AP538" s="414"/>
      <c r="AQ538" s="414"/>
      <c r="AR538" s="414"/>
      <c r="AS538" s="414"/>
      <c r="AT538" s="414"/>
      <c r="AU538" s="414"/>
      <c r="AV538" s="414"/>
      <c r="AW538" s="414"/>
      <c r="AX538" s="195"/>
      <c r="AY538" s="195"/>
      <c r="AZ538" s="195"/>
    </row>
    <row r="539" spans="1:52" s="108" customFormat="1" outlineLevel="1">
      <c r="A539" s="642" t="str">
        <f t="shared" si="106"/>
        <v>1</v>
      </c>
      <c r="L539" s="409" t="s">
        <v>128</v>
      </c>
      <c r="M539" s="523" t="s">
        <v>667</v>
      </c>
      <c r="N539" s="411" t="s">
        <v>369</v>
      </c>
      <c r="O539" s="412"/>
      <c r="P539" s="412"/>
      <c r="Q539" s="412"/>
      <c r="R539" s="413">
        <f t="shared" si="105"/>
        <v>0</v>
      </c>
      <c r="S539" s="412"/>
      <c r="T539" s="412"/>
      <c r="U539" s="412"/>
      <c r="V539" s="412"/>
      <c r="W539" s="412"/>
      <c r="X539" s="412"/>
      <c r="Y539" s="412"/>
      <c r="Z539" s="412"/>
      <c r="AA539" s="412"/>
      <c r="AB539" s="412"/>
      <c r="AC539" s="412"/>
      <c r="AD539" s="412"/>
      <c r="AE539" s="412"/>
      <c r="AF539" s="412"/>
      <c r="AG539" s="412"/>
      <c r="AH539" s="412"/>
      <c r="AI539" s="412"/>
      <c r="AJ539" s="412"/>
      <c r="AK539" s="412"/>
      <c r="AL539" s="412"/>
      <c r="AM539" s="412"/>
      <c r="AN539" s="414"/>
      <c r="AO539" s="414"/>
      <c r="AP539" s="414"/>
      <c r="AQ539" s="414"/>
      <c r="AR539" s="414"/>
      <c r="AS539" s="414"/>
      <c r="AT539" s="414"/>
      <c r="AU539" s="414"/>
      <c r="AV539" s="414"/>
      <c r="AW539" s="414"/>
      <c r="AX539" s="195"/>
      <c r="AY539" s="195"/>
      <c r="AZ539" s="195"/>
    </row>
    <row r="540" spans="1:52" s="108" customFormat="1" outlineLevel="1">
      <c r="A540" s="642" t="str">
        <f t="shared" si="106"/>
        <v>1</v>
      </c>
      <c r="L540" s="409" t="s">
        <v>1232</v>
      </c>
      <c r="M540" s="410" t="s">
        <v>1233</v>
      </c>
      <c r="N540" s="411" t="s">
        <v>145</v>
      </c>
      <c r="O540" s="425">
        <f>IF(O541=0,0,O539/O541*100)</f>
        <v>0</v>
      </c>
      <c r="P540" s="425">
        <f>IF(P541=0,0,P539/P541*100)</f>
        <v>0</v>
      </c>
      <c r="Q540" s="425">
        <f>IF(Q541=0,0,Q539/Q541*100)</f>
        <v>0</v>
      </c>
      <c r="R540" s="413">
        <f t="shared" si="105"/>
        <v>0</v>
      </c>
      <c r="S540" s="425">
        <f t="shared" ref="S540:AM540" si="110">IF(S541=0,0,S539/S541*100)</f>
        <v>0</v>
      </c>
      <c r="T540" s="425">
        <f t="shared" si="110"/>
        <v>0</v>
      </c>
      <c r="U540" s="425" t="e">
        <f t="shared" si="110"/>
        <v>#N/A</v>
      </c>
      <c r="V540" s="425" t="e">
        <f t="shared" si="110"/>
        <v>#N/A</v>
      </c>
      <c r="W540" s="425" t="e">
        <f t="shared" si="110"/>
        <v>#N/A</v>
      </c>
      <c r="X540" s="425" t="e">
        <f t="shared" si="110"/>
        <v>#N/A</v>
      </c>
      <c r="Y540" s="425" t="e">
        <f t="shared" si="110"/>
        <v>#N/A</v>
      </c>
      <c r="Z540" s="425" t="e">
        <f t="shared" si="110"/>
        <v>#N/A</v>
      </c>
      <c r="AA540" s="425" t="e">
        <f t="shared" si="110"/>
        <v>#N/A</v>
      </c>
      <c r="AB540" s="425" t="e">
        <f t="shared" si="110"/>
        <v>#N/A</v>
      </c>
      <c r="AC540" s="425" t="e">
        <f t="shared" si="110"/>
        <v>#N/A</v>
      </c>
      <c r="AD540" s="425">
        <f t="shared" si="110"/>
        <v>0</v>
      </c>
      <c r="AE540" s="425" t="e">
        <f t="shared" si="110"/>
        <v>#N/A</v>
      </c>
      <c r="AF540" s="425" t="e">
        <f t="shared" si="110"/>
        <v>#N/A</v>
      </c>
      <c r="AG540" s="425" t="e">
        <f t="shared" si="110"/>
        <v>#N/A</v>
      </c>
      <c r="AH540" s="425" t="e">
        <f t="shared" si="110"/>
        <v>#N/A</v>
      </c>
      <c r="AI540" s="425" t="e">
        <f t="shared" si="110"/>
        <v>#N/A</v>
      </c>
      <c r="AJ540" s="425" t="e">
        <f t="shared" si="110"/>
        <v>#N/A</v>
      </c>
      <c r="AK540" s="425" t="e">
        <f t="shared" si="110"/>
        <v>#N/A</v>
      </c>
      <c r="AL540" s="425" t="e">
        <f t="shared" si="110"/>
        <v>#N/A</v>
      </c>
      <c r="AM540" s="425" t="e">
        <f t="shared" si="110"/>
        <v>#N/A</v>
      </c>
      <c r="AN540" s="414"/>
      <c r="AO540" s="414"/>
      <c r="AP540" s="414"/>
      <c r="AQ540" s="414"/>
      <c r="AR540" s="414"/>
      <c r="AS540" s="414"/>
      <c r="AT540" s="414"/>
      <c r="AU540" s="414"/>
      <c r="AV540" s="414"/>
      <c r="AW540" s="414"/>
      <c r="AX540" s="195"/>
      <c r="AY540" s="195"/>
      <c r="AZ540" s="195"/>
    </row>
    <row r="541" spans="1:52" s="113" customFormat="1" outlineLevel="1">
      <c r="A541" s="642" t="str">
        <f t="shared" si="106"/>
        <v>1</v>
      </c>
      <c r="L541" s="429" t="s">
        <v>129</v>
      </c>
      <c r="M541" s="432" t="s">
        <v>668</v>
      </c>
      <c r="N541" s="406" t="s">
        <v>369</v>
      </c>
      <c r="O541" s="408">
        <f>O443+O493+O527+O528+O530+O535+O536-O537+O538+O539</f>
        <v>36505.280399999996</v>
      </c>
      <c r="P541" s="408">
        <f>P443+P493+P527+P528+P530+P535+P536-P537+P538+P539</f>
        <v>39764.030000000006</v>
      </c>
      <c r="Q541" s="408">
        <f>Q443+Q493+Q527+Q528+Q530+Q535+Q536-Q537+Q538+Q539</f>
        <v>39764.030000000006</v>
      </c>
      <c r="R541" s="407">
        <f t="shared" si="105"/>
        <v>0</v>
      </c>
      <c r="S541" s="408">
        <f t="shared" ref="S541:AM541" si="111">S443+S493+S527+S528+S530+S535+S536-S537+S538+S539</f>
        <v>38323.509999999995</v>
      </c>
      <c r="T541" s="408">
        <f t="shared" si="111"/>
        <v>56002.74542272</v>
      </c>
      <c r="U541" s="408" t="e">
        <f t="shared" si="111"/>
        <v>#N/A</v>
      </c>
      <c r="V541" s="408" t="e">
        <f t="shared" si="111"/>
        <v>#N/A</v>
      </c>
      <c r="W541" s="408" t="e">
        <f t="shared" si="111"/>
        <v>#N/A</v>
      </c>
      <c r="X541" s="408" t="e">
        <f t="shared" si="111"/>
        <v>#N/A</v>
      </c>
      <c r="Y541" s="408" t="e">
        <f t="shared" si="111"/>
        <v>#N/A</v>
      </c>
      <c r="Z541" s="408" t="e">
        <f t="shared" si="111"/>
        <v>#N/A</v>
      </c>
      <c r="AA541" s="408" t="e">
        <f t="shared" si="111"/>
        <v>#N/A</v>
      </c>
      <c r="AB541" s="408" t="e">
        <f t="shared" si="111"/>
        <v>#N/A</v>
      </c>
      <c r="AC541" s="408" t="e">
        <f t="shared" si="111"/>
        <v>#N/A</v>
      </c>
      <c r="AD541" s="408">
        <f t="shared" si="111"/>
        <v>54758.131025485825</v>
      </c>
      <c r="AE541" s="408" t="e">
        <f t="shared" si="111"/>
        <v>#N/A</v>
      </c>
      <c r="AF541" s="408" t="e">
        <f t="shared" si="111"/>
        <v>#N/A</v>
      </c>
      <c r="AG541" s="408" t="e">
        <f t="shared" si="111"/>
        <v>#N/A</v>
      </c>
      <c r="AH541" s="408" t="e">
        <f t="shared" si="111"/>
        <v>#N/A</v>
      </c>
      <c r="AI541" s="408" t="e">
        <f t="shared" si="111"/>
        <v>#N/A</v>
      </c>
      <c r="AJ541" s="408" t="e">
        <f t="shared" si="111"/>
        <v>#N/A</v>
      </c>
      <c r="AK541" s="408" t="e">
        <f t="shared" si="111"/>
        <v>#N/A</v>
      </c>
      <c r="AL541" s="408" t="e">
        <f t="shared" si="111"/>
        <v>#N/A</v>
      </c>
      <c r="AM541" s="408" t="e">
        <f t="shared" si="111"/>
        <v>#N/A</v>
      </c>
      <c r="AN541" s="407">
        <f>IF(S541=0,0,(AD541-S541)/S541*100)</f>
        <v>42.883913883372983</v>
      </c>
      <c r="AO541" s="407" t="e">
        <f t="shared" ref="AO541:AW541" si="112">IF(AD541=0,0,(AE541-AD541)/AD541*100)</f>
        <v>#N/A</v>
      </c>
      <c r="AP541" s="407" t="e">
        <f t="shared" si="112"/>
        <v>#N/A</v>
      </c>
      <c r="AQ541" s="407" t="e">
        <f t="shared" si="112"/>
        <v>#N/A</v>
      </c>
      <c r="AR541" s="407" t="e">
        <f t="shared" si="112"/>
        <v>#N/A</v>
      </c>
      <c r="AS541" s="407" t="e">
        <f t="shared" si="112"/>
        <v>#N/A</v>
      </c>
      <c r="AT541" s="407" t="e">
        <f t="shared" si="112"/>
        <v>#N/A</v>
      </c>
      <c r="AU541" s="407" t="e">
        <f t="shared" si="112"/>
        <v>#N/A</v>
      </c>
      <c r="AV541" s="407" t="e">
        <f t="shared" si="112"/>
        <v>#N/A</v>
      </c>
      <c r="AW541" s="407" t="e">
        <f t="shared" si="112"/>
        <v>#N/A</v>
      </c>
      <c r="AX541" s="195"/>
      <c r="AY541" s="195"/>
      <c r="AZ541" s="195"/>
    </row>
    <row r="542" spans="1:52" s="108" customFormat="1" ht="90" outlineLevel="1">
      <c r="A542" s="642" t="str">
        <f t="shared" si="106"/>
        <v>1</v>
      </c>
      <c r="L542" s="409" t="s">
        <v>130</v>
      </c>
      <c r="M542" s="523" t="s">
        <v>1178</v>
      </c>
      <c r="N542" s="416" t="s">
        <v>369</v>
      </c>
      <c r="O542" s="412"/>
      <c r="P542" s="412"/>
      <c r="Q542" s="412"/>
      <c r="R542" s="413">
        <f t="shared" si="105"/>
        <v>0</v>
      </c>
      <c r="S542" s="412"/>
      <c r="T542" s="412"/>
      <c r="U542" s="412"/>
      <c r="V542" s="412"/>
      <c r="W542" s="412"/>
      <c r="X542" s="412"/>
      <c r="Y542" s="412"/>
      <c r="Z542" s="412"/>
      <c r="AA542" s="412"/>
      <c r="AB542" s="412"/>
      <c r="AC542" s="412"/>
      <c r="AD542" s="412">
        <f>IFERROR(SUMIFS('Плата за негативное возд'!$V$14:$V$18,'Плата за негативное возд'!$A$14:$A$18,A542,'Плата за негативное возд'!$L$14:$L$18,"1"),0)</f>
        <v>0</v>
      </c>
      <c r="AE542" s="412"/>
      <c r="AF542" s="412"/>
      <c r="AG542" s="412"/>
      <c r="AH542" s="412"/>
      <c r="AI542" s="412"/>
      <c r="AJ542" s="412"/>
      <c r="AK542" s="412"/>
      <c r="AL542" s="412"/>
      <c r="AM542" s="412"/>
      <c r="AN542" s="414"/>
      <c r="AO542" s="414"/>
      <c r="AP542" s="414"/>
      <c r="AQ542" s="414"/>
      <c r="AR542" s="414"/>
      <c r="AS542" s="414"/>
      <c r="AT542" s="414"/>
      <c r="AU542" s="414"/>
      <c r="AV542" s="414"/>
      <c r="AW542" s="414"/>
      <c r="AX542" s="195"/>
      <c r="AY542" s="195"/>
      <c r="AZ542" s="195"/>
    </row>
    <row r="543" spans="1:52" s="108" customFormat="1" ht="67.5" outlineLevel="1">
      <c r="A543" s="642" t="str">
        <f t="shared" si="106"/>
        <v>1</v>
      </c>
      <c r="L543" s="409" t="s">
        <v>131</v>
      </c>
      <c r="M543" s="523" t="s">
        <v>669</v>
      </c>
      <c r="N543" s="416" t="s">
        <v>369</v>
      </c>
      <c r="O543" s="412"/>
      <c r="P543" s="412"/>
      <c r="Q543" s="412"/>
      <c r="R543" s="413">
        <f t="shared" si="105"/>
        <v>0</v>
      </c>
      <c r="S543" s="412"/>
      <c r="T543" s="412"/>
      <c r="U543" s="412"/>
      <c r="V543" s="412"/>
      <c r="W543" s="412"/>
      <c r="X543" s="412"/>
      <c r="Y543" s="412"/>
      <c r="Z543" s="412"/>
      <c r="AA543" s="412"/>
      <c r="AB543" s="412"/>
      <c r="AC543" s="412"/>
      <c r="AD543" s="412">
        <f>IFERROR(SUMIFS('Плата за негативное возд'!$V$14:$V$18,'Плата за негативное возд'!$A$14:$A$18,A543,'Плата за негативное возд'!$L$14:$L$18,"2"),0)</f>
        <v>0</v>
      </c>
      <c r="AE543" s="412"/>
      <c r="AF543" s="412"/>
      <c r="AG543" s="412"/>
      <c r="AH543" s="412"/>
      <c r="AI543" s="412"/>
      <c r="AJ543" s="412"/>
      <c r="AK543" s="412"/>
      <c r="AL543" s="412"/>
      <c r="AM543" s="412"/>
      <c r="AN543" s="414"/>
      <c r="AO543" s="414"/>
      <c r="AP543" s="414"/>
      <c r="AQ543" s="414"/>
      <c r="AR543" s="414"/>
      <c r="AS543" s="414"/>
      <c r="AT543" s="414"/>
      <c r="AU543" s="414"/>
      <c r="AV543" s="414"/>
      <c r="AW543" s="414"/>
      <c r="AX543" s="195"/>
      <c r="AY543" s="195"/>
      <c r="AZ543" s="195"/>
    </row>
    <row r="544" spans="1:52" s="108" customFormat="1" outlineLevel="1">
      <c r="A544" s="642" t="str">
        <f t="shared" si="106"/>
        <v>1</v>
      </c>
      <c r="L544" s="409" t="s">
        <v>132</v>
      </c>
      <c r="M544" s="523" t="s">
        <v>670</v>
      </c>
      <c r="N544" s="411" t="s">
        <v>369</v>
      </c>
      <c r="O544" s="412"/>
      <c r="P544" s="412"/>
      <c r="Q544" s="412"/>
      <c r="R544" s="413">
        <f t="shared" si="105"/>
        <v>0</v>
      </c>
      <c r="S544" s="412"/>
      <c r="T544" s="412"/>
      <c r="U544" s="412"/>
      <c r="V544" s="412"/>
      <c r="W544" s="412"/>
      <c r="X544" s="412"/>
      <c r="Y544" s="412"/>
      <c r="Z544" s="412"/>
      <c r="AA544" s="412"/>
      <c r="AB544" s="412"/>
      <c r="AC544" s="412"/>
      <c r="AD544" s="412"/>
      <c r="AE544" s="412"/>
      <c r="AF544" s="412"/>
      <c r="AG544" s="412"/>
      <c r="AH544" s="412"/>
      <c r="AI544" s="412"/>
      <c r="AJ544" s="412"/>
      <c r="AK544" s="412"/>
      <c r="AL544" s="412"/>
      <c r="AM544" s="412"/>
      <c r="AN544" s="414"/>
      <c r="AO544" s="414"/>
      <c r="AP544" s="414"/>
      <c r="AQ544" s="414"/>
      <c r="AR544" s="414"/>
      <c r="AS544" s="414"/>
      <c r="AT544" s="414"/>
      <c r="AU544" s="414"/>
      <c r="AV544" s="414"/>
      <c r="AW544" s="414"/>
      <c r="AX544" s="195"/>
      <c r="AY544" s="195"/>
      <c r="AZ544" s="195"/>
    </row>
    <row r="545" spans="1:52" s="113" customFormat="1" ht="22.5" outlineLevel="1">
      <c r="A545" s="642" t="str">
        <f t="shared" si="106"/>
        <v>1</v>
      </c>
      <c r="L545" s="429" t="s">
        <v>133</v>
      </c>
      <c r="M545" s="432" t="s">
        <v>671</v>
      </c>
      <c r="N545" s="430" t="s">
        <v>369</v>
      </c>
      <c r="O545" s="434">
        <f>O546+O547</f>
        <v>0</v>
      </c>
      <c r="P545" s="434">
        <f>P546+P547</f>
        <v>0</v>
      </c>
      <c r="Q545" s="434">
        <f>Q546+Q547</f>
        <v>0</v>
      </c>
      <c r="R545" s="407">
        <f>Q545-P545</f>
        <v>0</v>
      </c>
      <c r="S545" s="434">
        <f t="shared" ref="S545:AM545" si="113">S546+S547</f>
        <v>0</v>
      </c>
      <c r="T545" s="434">
        <f t="shared" si="113"/>
        <v>0</v>
      </c>
      <c r="U545" s="434">
        <f t="shared" si="113"/>
        <v>0</v>
      </c>
      <c r="V545" s="434">
        <f t="shared" si="113"/>
        <v>0</v>
      </c>
      <c r="W545" s="434">
        <f t="shared" si="113"/>
        <v>0</v>
      </c>
      <c r="X545" s="434">
        <f t="shared" si="113"/>
        <v>0</v>
      </c>
      <c r="Y545" s="434">
        <f t="shared" si="113"/>
        <v>0</v>
      </c>
      <c r="Z545" s="434">
        <f t="shared" si="113"/>
        <v>0</v>
      </c>
      <c r="AA545" s="434">
        <f t="shared" si="113"/>
        <v>0</v>
      </c>
      <c r="AB545" s="434">
        <f t="shared" si="113"/>
        <v>0</v>
      </c>
      <c r="AC545" s="434">
        <f t="shared" si="113"/>
        <v>0</v>
      </c>
      <c r="AD545" s="434">
        <f t="shared" si="113"/>
        <v>0</v>
      </c>
      <c r="AE545" s="434">
        <f t="shared" si="113"/>
        <v>0</v>
      </c>
      <c r="AF545" s="434">
        <f t="shared" si="113"/>
        <v>0</v>
      </c>
      <c r="AG545" s="434">
        <f t="shared" si="113"/>
        <v>0</v>
      </c>
      <c r="AH545" s="434">
        <f t="shared" si="113"/>
        <v>0</v>
      </c>
      <c r="AI545" s="434">
        <f t="shared" si="113"/>
        <v>0</v>
      </c>
      <c r="AJ545" s="434">
        <f t="shared" si="113"/>
        <v>0</v>
      </c>
      <c r="AK545" s="434">
        <f t="shared" si="113"/>
        <v>0</v>
      </c>
      <c r="AL545" s="434">
        <f t="shared" si="113"/>
        <v>0</v>
      </c>
      <c r="AM545" s="434">
        <f t="shared" si="113"/>
        <v>0</v>
      </c>
      <c r="AN545" s="407">
        <f>IF(S545=0,0,(AD545-S545)/S545*100)</f>
        <v>0</v>
      </c>
      <c r="AO545" s="407">
        <f t="shared" ref="AO545:AW545" si="114">IF(AD545=0,0,(AE545-AD545)/AD545*100)</f>
        <v>0</v>
      </c>
      <c r="AP545" s="407">
        <f t="shared" si="114"/>
        <v>0</v>
      </c>
      <c r="AQ545" s="407">
        <f t="shared" si="114"/>
        <v>0</v>
      </c>
      <c r="AR545" s="407">
        <f t="shared" si="114"/>
        <v>0</v>
      </c>
      <c r="AS545" s="407">
        <f t="shared" si="114"/>
        <v>0</v>
      </c>
      <c r="AT545" s="407">
        <f t="shared" si="114"/>
        <v>0</v>
      </c>
      <c r="AU545" s="407">
        <f t="shared" si="114"/>
        <v>0</v>
      </c>
      <c r="AV545" s="407">
        <f t="shared" si="114"/>
        <v>0</v>
      </c>
      <c r="AW545" s="407">
        <f t="shared" si="114"/>
        <v>0</v>
      </c>
      <c r="AX545" s="195"/>
      <c r="AY545" s="195"/>
      <c r="AZ545" s="195"/>
    </row>
    <row r="546" spans="1:52" s="108" customFormat="1" ht="22.5" outlineLevel="1">
      <c r="A546" s="642" t="str">
        <f t="shared" si="106"/>
        <v>1</v>
      </c>
      <c r="L546" s="409" t="s">
        <v>200</v>
      </c>
      <c r="M546" s="435" t="s">
        <v>672</v>
      </c>
      <c r="N546" s="411" t="s">
        <v>369</v>
      </c>
      <c r="O546" s="412"/>
      <c r="P546" s="412"/>
      <c r="Q546" s="412"/>
      <c r="R546" s="413">
        <f t="shared" si="105"/>
        <v>0</v>
      </c>
      <c r="S546" s="412"/>
      <c r="T546" s="412"/>
      <c r="U546" s="412"/>
      <c r="V546" s="412"/>
      <c r="W546" s="412"/>
      <c r="X546" s="412"/>
      <c r="Y546" s="412"/>
      <c r="Z546" s="412"/>
      <c r="AA546" s="412"/>
      <c r="AB546" s="412"/>
      <c r="AC546" s="412"/>
      <c r="AD546" s="412"/>
      <c r="AE546" s="412"/>
      <c r="AF546" s="412"/>
      <c r="AG546" s="412"/>
      <c r="AH546" s="412"/>
      <c r="AI546" s="412"/>
      <c r="AJ546" s="412"/>
      <c r="AK546" s="412"/>
      <c r="AL546" s="412"/>
      <c r="AM546" s="412"/>
      <c r="AN546" s="414"/>
      <c r="AO546" s="414"/>
      <c r="AP546" s="414"/>
      <c r="AQ546" s="414"/>
      <c r="AR546" s="414"/>
      <c r="AS546" s="414"/>
      <c r="AT546" s="414"/>
      <c r="AU546" s="414"/>
      <c r="AV546" s="414"/>
      <c r="AW546" s="414"/>
      <c r="AX546" s="195"/>
      <c r="AY546" s="195"/>
      <c r="AZ546" s="195"/>
    </row>
    <row r="547" spans="1:52" s="108" customFormat="1" ht="22.5" outlineLevel="1">
      <c r="A547" s="642" t="str">
        <f t="shared" si="106"/>
        <v>1</v>
      </c>
      <c r="L547" s="409" t="s">
        <v>201</v>
      </c>
      <c r="M547" s="427" t="s">
        <v>673</v>
      </c>
      <c r="N547" s="411" t="s">
        <v>369</v>
      </c>
      <c r="O547" s="412"/>
      <c r="P547" s="412"/>
      <c r="Q547" s="412"/>
      <c r="R547" s="413">
        <f t="shared" si="105"/>
        <v>0</v>
      </c>
      <c r="S547" s="412"/>
      <c r="T547" s="412"/>
      <c r="U547" s="412"/>
      <c r="V547" s="412"/>
      <c r="W547" s="412"/>
      <c r="X547" s="412"/>
      <c r="Y547" s="412"/>
      <c r="Z547" s="412"/>
      <c r="AA547" s="412"/>
      <c r="AB547" s="412"/>
      <c r="AC547" s="412"/>
      <c r="AD547" s="412"/>
      <c r="AE547" s="412"/>
      <c r="AF547" s="412"/>
      <c r="AG547" s="412"/>
      <c r="AH547" s="412"/>
      <c r="AI547" s="412"/>
      <c r="AJ547" s="412"/>
      <c r="AK547" s="412"/>
      <c r="AL547" s="412"/>
      <c r="AM547" s="412"/>
      <c r="AN547" s="414"/>
      <c r="AO547" s="414"/>
      <c r="AP547" s="414"/>
      <c r="AQ547" s="414"/>
      <c r="AR547" s="414"/>
      <c r="AS547" s="414"/>
      <c r="AT547" s="414"/>
      <c r="AU547" s="414"/>
      <c r="AV547" s="414"/>
      <c r="AW547" s="414"/>
      <c r="AX547" s="195"/>
      <c r="AY547" s="195"/>
      <c r="AZ547" s="195"/>
    </row>
    <row r="548" spans="1:52" s="108" customFormat="1" ht="22.5" outlineLevel="1">
      <c r="A548" s="642" t="str">
        <f t="shared" si="106"/>
        <v>1</v>
      </c>
      <c r="L548" s="436" t="s">
        <v>134</v>
      </c>
      <c r="M548" s="437" t="s">
        <v>674</v>
      </c>
      <c r="N548" s="411" t="s">
        <v>369</v>
      </c>
      <c r="O548" s="412"/>
      <c r="P548" s="412"/>
      <c r="Q548" s="412"/>
      <c r="R548" s="413">
        <f t="shared" si="105"/>
        <v>0</v>
      </c>
      <c r="S548" s="412"/>
      <c r="T548" s="412"/>
      <c r="U548" s="412"/>
      <c r="V548" s="412"/>
      <c r="W548" s="412"/>
      <c r="X548" s="412"/>
      <c r="Y548" s="412"/>
      <c r="Z548" s="412"/>
      <c r="AA548" s="412"/>
      <c r="AB548" s="412"/>
      <c r="AC548" s="412"/>
      <c r="AD548" s="412"/>
      <c r="AE548" s="412"/>
      <c r="AF548" s="412"/>
      <c r="AG548" s="412"/>
      <c r="AH548" s="412"/>
      <c r="AI548" s="412"/>
      <c r="AJ548" s="412"/>
      <c r="AK548" s="412"/>
      <c r="AL548" s="412"/>
      <c r="AM548" s="412"/>
      <c r="AN548" s="414"/>
      <c r="AO548" s="414"/>
      <c r="AP548" s="414"/>
      <c r="AQ548" s="414"/>
      <c r="AR548" s="414"/>
      <c r="AS548" s="414"/>
      <c r="AT548" s="414"/>
      <c r="AU548" s="414"/>
      <c r="AV548" s="414"/>
      <c r="AW548" s="414"/>
      <c r="AX548" s="195"/>
      <c r="AY548" s="195"/>
      <c r="AZ548" s="195"/>
    </row>
    <row r="549" spans="1:52" s="108" customFormat="1" outlineLevel="1">
      <c r="A549" s="642" t="str">
        <f t="shared" si="106"/>
        <v>1</v>
      </c>
      <c r="L549" s="436" t="s">
        <v>135</v>
      </c>
      <c r="M549" s="437" t="s">
        <v>675</v>
      </c>
      <c r="N549" s="411" t="s">
        <v>369</v>
      </c>
      <c r="O549" s="412"/>
      <c r="P549" s="412"/>
      <c r="Q549" s="412"/>
      <c r="R549" s="413">
        <f t="shared" si="105"/>
        <v>0</v>
      </c>
      <c r="S549" s="412"/>
      <c r="T549" s="412"/>
      <c r="U549" s="412"/>
      <c r="V549" s="412"/>
      <c r="W549" s="412"/>
      <c r="X549" s="412"/>
      <c r="Y549" s="412"/>
      <c r="Z549" s="412"/>
      <c r="AA549" s="412"/>
      <c r="AB549" s="412"/>
      <c r="AC549" s="412"/>
      <c r="AD549" s="412"/>
      <c r="AE549" s="412"/>
      <c r="AF549" s="412"/>
      <c r="AG549" s="412"/>
      <c r="AH549" s="412"/>
      <c r="AI549" s="412"/>
      <c r="AJ549" s="412"/>
      <c r="AK549" s="412"/>
      <c r="AL549" s="412"/>
      <c r="AM549" s="412"/>
      <c r="AN549" s="414"/>
      <c r="AO549" s="414"/>
      <c r="AP549" s="414"/>
      <c r="AQ549" s="414"/>
      <c r="AR549" s="414"/>
      <c r="AS549" s="414"/>
      <c r="AT549" s="414"/>
      <c r="AU549" s="414"/>
      <c r="AV549" s="414"/>
      <c r="AW549" s="414"/>
      <c r="AX549" s="195"/>
      <c r="AY549" s="195"/>
      <c r="AZ549" s="195"/>
    </row>
    <row r="550" spans="1:52" s="113" customFormat="1" outlineLevel="1">
      <c r="A550" s="642" t="str">
        <f t="shared" si="106"/>
        <v>1</v>
      </c>
      <c r="L550" s="429" t="s">
        <v>138</v>
      </c>
      <c r="M550" s="432" t="s">
        <v>676</v>
      </c>
      <c r="N550" s="430" t="s">
        <v>369</v>
      </c>
      <c r="O550" s="408">
        <f>O541-O542-O543+O544-O545+O548+O549</f>
        <v>36505.280399999996</v>
      </c>
      <c r="P550" s="408">
        <f t="shared" ref="P550:AM550" si="115">P541-P542-P543+P544-P545+P548+P549</f>
        <v>39764.030000000006</v>
      </c>
      <c r="Q550" s="408">
        <f t="shared" si="115"/>
        <v>39764.030000000006</v>
      </c>
      <c r="R550" s="408">
        <f t="shared" si="115"/>
        <v>0</v>
      </c>
      <c r="S550" s="408">
        <f t="shared" si="115"/>
        <v>38323.509999999995</v>
      </c>
      <c r="T550" s="408">
        <f t="shared" si="115"/>
        <v>56002.74542272</v>
      </c>
      <c r="U550" s="408" t="e">
        <f t="shared" si="115"/>
        <v>#N/A</v>
      </c>
      <c r="V550" s="408" t="e">
        <f t="shared" si="115"/>
        <v>#N/A</v>
      </c>
      <c r="W550" s="408" t="e">
        <f t="shared" si="115"/>
        <v>#N/A</v>
      </c>
      <c r="X550" s="408" t="e">
        <f t="shared" si="115"/>
        <v>#N/A</v>
      </c>
      <c r="Y550" s="408" t="e">
        <f t="shared" si="115"/>
        <v>#N/A</v>
      </c>
      <c r="Z550" s="408" t="e">
        <f t="shared" si="115"/>
        <v>#N/A</v>
      </c>
      <c r="AA550" s="408" t="e">
        <f t="shared" si="115"/>
        <v>#N/A</v>
      </c>
      <c r="AB550" s="408" t="e">
        <f t="shared" si="115"/>
        <v>#N/A</v>
      </c>
      <c r="AC550" s="408" t="e">
        <f t="shared" si="115"/>
        <v>#N/A</v>
      </c>
      <c r="AD550" s="408">
        <f t="shared" si="115"/>
        <v>54758.131025485825</v>
      </c>
      <c r="AE550" s="408" t="e">
        <f t="shared" si="115"/>
        <v>#N/A</v>
      </c>
      <c r="AF550" s="408" t="e">
        <f t="shared" si="115"/>
        <v>#N/A</v>
      </c>
      <c r="AG550" s="408" t="e">
        <f t="shared" si="115"/>
        <v>#N/A</v>
      </c>
      <c r="AH550" s="408" t="e">
        <f t="shared" si="115"/>
        <v>#N/A</v>
      </c>
      <c r="AI550" s="408" t="e">
        <f t="shared" si="115"/>
        <v>#N/A</v>
      </c>
      <c r="AJ550" s="408" t="e">
        <f t="shared" si="115"/>
        <v>#N/A</v>
      </c>
      <c r="AK550" s="408" t="e">
        <f t="shared" si="115"/>
        <v>#N/A</v>
      </c>
      <c r="AL550" s="408" t="e">
        <f t="shared" si="115"/>
        <v>#N/A</v>
      </c>
      <c r="AM550" s="408" t="e">
        <f t="shared" si="115"/>
        <v>#N/A</v>
      </c>
      <c r="AN550" s="407">
        <f>IF(S550=0,0,(AD550-S550)/S550*100)</f>
        <v>42.883913883372983</v>
      </c>
      <c r="AO550" s="407" t="e">
        <f t="shared" ref="AO550:AW550" si="116">IF(AD550=0,0,(AE550-AD550)/AD550*100)</f>
        <v>#N/A</v>
      </c>
      <c r="AP550" s="407" t="e">
        <f t="shared" si="116"/>
        <v>#N/A</v>
      </c>
      <c r="AQ550" s="407" t="e">
        <f t="shared" si="116"/>
        <v>#N/A</v>
      </c>
      <c r="AR550" s="407" t="e">
        <f t="shared" si="116"/>
        <v>#N/A</v>
      </c>
      <c r="AS550" s="407" t="e">
        <f t="shared" si="116"/>
        <v>#N/A</v>
      </c>
      <c r="AT550" s="407" t="e">
        <f t="shared" si="116"/>
        <v>#N/A</v>
      </c>
      <c r="AU550" s="407" t="e">
        <f t="shared" si="116"/>
        <v>#N/A</v>
      </c>
      <c r="AV550" s="407" t="e">
        <f t="shared" si="116"/>
        <v>#N/A</v>
      </c>
      <c r="AW550" s="407" t="e">
        <f t="shared" si="116"/>
        <v>#N/A</v>
      </c>
      <c r="AX550" s="195"/>
      <c r="AY550" s="195"/>
      <c r="AZ550" s="195"/>
    </row>
    <row r="551" spans="1:52" s="108" customFormat="1" ht="15" outlineLevel="1">
      <c r="A551" s="642" t="str">
        <f t="shared" si="106"/>
        <v>1</v>
      </c>
      <c r="C551" s="577" t="b">
        <f>B442="двухставочный"</f>
        <v>0</v>
      </c>
      <c r="L551" s="436" t="s">
        <v>1235</v>
      </c>
      <c r="M551" s="427" t="s">
        <v>1404</v>
      </c>
      <c r="N551" s="411" t="s">
        <v>369</v>
      </c>
      <c r="O551" s="412"/>
      <c r="P551" s="412"/>
      <c r="Q551" s="412"/>
      <c r="R551" s="413">
        <f>Q551-P551</f>
        <v>0</v>
      </c>
      <c r="S551" s="412"/>
      <c r="T551" s="412"/>
      <c r="U551" s="412"/>
      <c r="V551" s="412"/>
      <c r="W551" s="412"/>
      <c r="X551" s="412"/>
      <c r="Y551" s="412"/>
      <c r="Z551" s="412"/>
      <c r="AA551" s="412"/>
      <c r="AB551" s="412"/>
      <c r="AC551" s="412"/>
      <c r="AD551" s="412"/>
      <c r="AE551" s="412"/>
      <c r="AF551" s="412"/>
      <c r="AG551" s="412"/>
      <c r="AH551" s="412"/>
      <c r="AI551" s="412"/>
      <c r="AJ551" s="412"/>
      <c r="AK551" s="412"/>
      <c r="AL551" s="412"/>
      <c r="AM551" s="412"/>
      <c r="AN551" s="414"/>
      <c r="AO551" s="414"/>
      <c r="AP551" s="414"/>
      <c r="AQ551" s="414"/>
      <c r="AR551" s="414"/>
      <c r="AS551" s="414"/>
      <c r="AT551" s="414"/>
      <c r="AU551" s="414"/>
      <c r="AV551" s="414"/>
      <c r="AW551" s="414"/>
      <c r="AX551" s="195"/>
      <c r="AY551" s="195"/>
      <c r="AZ551" s="195"/>
    </row>
    <row r="552" spans="1:52" s="108" customFormat="1" ht="15" outlineLevel="1">
      <c r="A552" s="642" t="str">
        <f t="shared" si="106"/>
        <v>1</v>
      </c>
      <c r="C552" s="577" t="b">
        <f>B442="двухставочный"</f>
        <v>0</v>
      </c>
      <c r="L552" s="436" t="s">
        <v>1236</v>
      </c>
      <c r="M552" s="427" t="s">
        <v>1405</v>
      </c>
      <c r="N552" s="411" t="s">
        <v>369</v>
      </c>
      <c r="O552" s="412"/>
      <c r="P552" s="412"/>
      <c r="Q552" s="412"/>
      <c r="R552" s="413">
        <f>Q552-P552</f>
        <v>0</v>
      </c>
      <c r="S552" s="412"/>
      <c r="T552" s="412"/>
      <c r="U552" s="412"/>
      <c r="V552" s="412"/>
      <c r="W552" s="412"/>
      <c r="X552" s="412"/>
      <c r="Y552" s="412"/>
      <c r="Z552" s="412"/>
      <c r="AA552" s="412"/>
      <c r="AB552" s="412"/>
      <c r="AC552" s="412"/>
      <c r="AD552" s="412"/>
      <c r="AE552" s="412"/>
      <c r="AF552" s="412"/>
      <c r="AG552" s="412"/>
      <c r="AH552" s="412"/>
      <c r="AI552" s="412"/>
      <c r="AJ552" s="412"/>
      <c r="AK552" s="412"/>
      <c r="AL552" s="412"/>
      <c r="AM552" s="412"/>
      <c r="AN552" s="414"/>
      <c r="AO552" s="414"/>
      <c r="AP552" s="414"/>
      <c r="AQ552" s="414"/>
      <c r="AR552" s="414"/>
      <c r="AS552" s="414"/>
      <c r="AT552" s="414"/>
      <c r="AU552" s="414"/>
      <c r="AV552" s="414"/>
      <c r="AW552" s="414"/>
      <c r="AX552" s="195"/>
      <c r="AY552" s="195"/>
      <c r="AZ552" s="195"/>
    </row>
    <row r="553" spans="1:52" s="113" customFormat="1" outlineLevel="1">
      <c r="A553" s="642" t="str">
        <f t="shared" si="106"/>
        <v>1</v>
      </c>
      <c r="B553" s="108" t="s">
        <v>1212</v>
      </c>
      <c r="L553" s="429" t="s">
        <v>139</v>
      </c>
      <c r="M553" s="432" t="s">
        <v>677</v>
      </c>
      <c r="N553" s="430" t="s">
        <v>328</v>
      </c>
      <c r="O553" s="520">
        <f>SUMIFS(Баланс!O$16:O$95,Баланс!$A$16:$A$95,$A553,Баланс!$B$16:$B$95,"ПО")</f>
        <v>893.5</v>
      </c>
      <c r="P553" s="520">
        <f>SUMIFS(Баланс!P$16:P$95,Баланс!$A$16:$A$95,$A553,Баланс!$B$16:$B$95,"ПО")</f>
        <v>858.84719999999993</v>
      </c>
      <c r="Q553" s="520">
        <f>SUMIFS(Баланс!Q$16:Q$95,Баланс!$A$16:$A$95,$A553,Баланс!$B$16:$B$95,"ПО")</f>
        <v>858.84719999999993</v>
      </c>
      <c r="R553" s="520">
        <f>Q553-P553</f>
        <v>0</v>
      </c>
      <c r="S553" s="520">
        <f>SUMIFS(Баланс!R$16:R$95,Баланс!$A$16:$A$95,$A553,Баланс!$B$16:$B$95,"ПО")</f>
        <v>859.72800000000007</v>
      </c>
      <c r="T553" s="520">
        <f>SUMIFS(Баланс!S$16:S$95,Баланс!$A$16:$A$95,$A553,Баланс!$B$16:$B$95,"ПО")</f>
        <v>827.30299999999988</v>
      </c>
      <c r="U553" s="520">
        <f>SUMIFS(Баланс!T$16:T$95,Баланс!$A$16:$A$95,$A553,Баланс!$B$16:$B$95,"ПО")</f>
        <v>827.30299999999988</v>
      </c>
      <c r="V553" s="520">
        <f>SUMIFS(Баланс!U$16:U$95,Баланс!$A$16:$A$95,$A553,Баланс!$B$16:$B$95,"ПО")</f>
        <v>827.30299999999988</v>
      </c>
      <c r="W553" s="520">
        <f>SUMIFS(Баланс!V$16:V$95,Баланс!$A$16:$A$95,$A553,Баланс!$B$16:$B$95,"ПО")</f>
        <v>827.30299999999988</v>
      </c>
      <c r="X553" s="520">
        <f>SUMIFS(Баланс!W$16:W$95,Баланс!$A$16:$A$95,$A553,Баланс!$B$16:$B$95,"ПО")</f>
        <v>827.30299999999988</v>
      </c>
      <c r="Y553" s="520">
        <f>SUMIFS(Баланс!X$16:X$95,Баланс!$A$16:$A$95,$A553,Баланс!$B$16:$B$95,"ПО")</f>
        <v>0</v>
      </c>
      <c r="Z553" s="520">
        <f>SUMIFS(Баланс!Y$16:Y$95,Баланс!$A$16:$A$95,$A553,Баланс!$B$16:$B$95,"ПО")</f>
        <v>0</v>
      </c>
      <c r="AA553" s="520">
        <f>SUMIFS(Баланс!Z$16:Z$95,Баланс!$A$16:$A$95,$A553,Баланс!$B$16:$B$95,"ПО")</f>
        <v>0</v>
      </c>
      <c r="AB553" s="520">
        <f>SUMIFS(Баланс!AA$16:AA$95,Баланс!$A$16:$A$95,$A553,Баланс!$B$16:$B$95,"ПО")</f>
        <v>0</v>
      </c>
      <c r="AC553" s="520">
        <f>SUMIFS(Баланс!AB$16:AB$95,Баланс!$A$16:$A$95,$A553,Баланс!$B$16:$B$95,"ПО")</f>
        <v>0</v>
      </c>
      <c r="AD553" s="520">
        <f>SUMIFS(Баланс!AC$16:AC$95,Баланс!$A$16:$A$95,$A553,Баланс!$B$16:$B$95,"ПО")</f>
        <v>827.30299999999988</v>
      </c>
      <c r="AE553" s="520">
        <f>SUMIFS(Баланс!AD$16:AD$95,Баланс!$A$16:$A$95,$A553,Баланс!$B$16:$B$95,"ПО")</f>
        <v>827.30299999999988</v>
      </c>
      <c r="AF553" s="520">
        <f>SUMIFS(Баланс!AE$16:AE$95,Баланс!$A$16:$A$95,$A553,Баланс!$B$16:$B$95,"ПО")</f>
        <v>827.30299999999988</v>
      </c>
      <c r="AG553" s="520">
        <f>SUMIFS(Баланс!AF$16:AF$95,Баланс!$A$16:$A$95,$A553,Баланс!$B$16:$B$95,"ПО")</f>
        <v>827.30299999999988</v>
      </c>
      <c r="AH553" s="520">
        <f>SUMIFS(Баланс!AG$16:AG$95,Баланс!$A$16:$A$95,$A553,Баланс!$B$16:$B$95,"ПО")</f>
        <v>827.30299999999988</v>
      </c>
      <c r="AI553" s="520">
        <f>SUMIFS(Баланс!AH$16:AH$95,Баланс!$A$16:$A$95,$A553,Баланс!$B$16:$B$95,"ПО")</f>
        <v>0</v>
      </c>
      <c r="AJ553" s="520">
        <f>SUMIFS(Баланс!AI$16:AI$95,Баланс!$A$16:$A$95,$A553,Баланс!$B$16:$B$95,"ПО")</f>
        <v>0</v>
      </c>
      <c r="AK553" s="520">
        <f>SUMIFS(Баланс!AJ$16:AJ$95,Баланс!$A$16:$A$95,$A553,Баланс!$B$16:$B$95,"ПО")</f>
        <v>0</v>
      </c>
      <c r="AL553" s="520">
        <f>SUMIFS(Баланс!AK$16:AK$95,Баланс!$A$16:$A$95,$A553,Баланс!$B$16:$B$95,"ПО")</f>
        <v>0</v>
      </c>
      <c r="AM553" s="520">
        <f>SUMIFS(Баланс!AL$16:AL$95,Баланс!$A$16:$A$95,$A553,Баланс!$B$16:$B$95,"ПО")</f>
        <v>0</v>
      </c>
      <c r="AN553" s="438"/>
      <c r="AO553" s="438"/>
      <c r="AP553" s="438"/>
      <c r="AQ553" s="438"/>
      <c r="AR553" s="438"/>
      <c r="AS553" s="438"/>
      <c r="AT553" s="438"/>
      <c r="AU553" s="438"/>
      <c r="AV553" s="438"/>
      <c r="AW553" s="438"/>
      <c r="AX553" s="195"/>
      <c r="AY553" s="195"/>
      <c r="AZ553" s="195"/>
    </row>
    <row r="554" spans="1:52" s="108" customFormat="1" outlineLevel="1">
      <c r="A554" s="642" t="str">
        <f t="shared" si="106"/>
        <v>1</v>
      </c>
      <c r="B554" s="108" t="s">
        <v>1208</v>
      </c>
      <c r="L554" s="409" t="s">
        <v>150</v>
      </c>
      <c r="M554" s="415" t="s">
        <v>1132</v>
      </c>
      <c r="N554" s="411" t="s">
        <v>328</v>
      </c>
      <c r="O554" s="580">
        <f>O553/2</f>
        <v>446.75</v>
      </c>
      <c r="P554" s="580">
        <f>P553/2</f>
        <v>429.42359999999996</v>
      </c>
      <c r="Q554" s="580">
        <f>Q553/2</f>
        <v>429.42359999999996</v>
      </c>
      <c r="R554" s="459">
        <f t="shared" si="105"/>
        <v>0</v>
      </c>
      <c r="S554" s="580">
        <f t="shared" ref="S554:AM554" si="117">S553/2</f>
        <v>429.86400000000003</v>
      </c>
      <c r="T554" s="580">
        <f t="shared" si="117"/>
        <v>413.65149999999994</v>
      </c>
      <c r="U554" s="580">
        <f t="shared" si="117"/>
        <v>413.65149999999994</v>
      </c>
      <c r="V554" s="580">
        <f t="shared" si="117"/>
        <v>413.65149999999994</v>
      </c>
      <c r="W554" s="580">
        <f t="shared" si="117"/>
        <v>413.65149999999994</v>
      </c>
      <c r="X554" s="580">
        <f t="shared" si="117"/>
        <v>413.65149999999994</v>
      </c>
      <c r="Y554" s="580">
        <f t="shared" si="117"/>
        <v>0</v>
      </c>
      <c r="Z554" s="580">
        <f t="shared" si="117"/>
        <v>0</v>
      </c>
      <c r="AA554" s="580">
        <f t="shared" si="117"/>
        <v>0</v>
      </c>
      <c r="AB554" s="580">
        <f t="shared" si="117"/>
        <v>0</v>
      </c>
      <c r="AC554" s="580">
        <f t="shared" si="117"/>
        <v>0</v>
      </c>
      <c r="AD554" s="580">
        <f t="shared" si="117"/>
        <v>413.65149999999994</v>
      </c>
      <c r="AE554" s="580">
        <f t="shared" si="117"/>
        <v>413.65149999999994</v>
      </c>
      <c r="AF554" s="580">
        <f t="shared" si="117"/>
        <v>413.65149999999994</v>
      </c>
      <c r="AG554" s="580">
        <f t="shared" si="117"/>
        <v>413.65149999999994</v>
      </c>
      <c r="AH554" s="580">
        <f t="shared" si="117"/>
        <v>413.65149999999994</v>
      </c>
      <c r="AI554" s="580">
        <f t="shared" si="117"/>
        <v>0</v>
      </c>
      <c r="AJ554" s="580">
        <f t="shared" si="117"/>
        <v>0</v>
      </c>
      <c r="AK554" s="580">
        <f t="shared" si="117"/>
        <v>0</v>
      </c>
      <c r="AL554" s="580">
        <f t="shared" si="117"/>
        <v>0</v>
      </c>
      <c r="AM554" s="580">
        <f t="shared" si="117"/>
        <v>0</v>
      </c>
      <c r="AN554" s="414"/>
      <c r="AO554" s="414"/>
      <c r="AP554" s="414"/>
      <c r="AQ554" s="414"/>
      <c r="AR554" s="414"/>
      <c r="AS554" s="414"/>
      <c r="AT554" s="414"/>
      <c r="AU554" s="414"/>
      <c r="AV554" s="414"/>
      <c r="AW554" s="414"/>
      <c r="AX554" s="195"/>
      <c r="AY554" s="195"/>
      <c r="AZ554" s="195"/>
    </row>
    <row r="555" spans="1:52" s="108" customFormat="1" outlineLevel="1">
      <c r="A555" s="642" t="str">
        <f t="shared" si="106"/>
        <v>1</v>
      </c>
      <c r="B555" s="108" t="s">
        <v>1203</v>
      </c>
      <c r="L555" s="409" t="s">
        <v>151</v>
      </c>
      <c r="M555" s="415" t="s">
        <v>1131</v>
      </c>
      <c r="N555" s="411" t="s">
        <v>678</v>
      </c>
      <c r="O555" s="579"/>
      <c r="P555" s="579"/>
      <c r="Q555" s="579"/>
      <c r="R555" s="413">
        <f t="shared" si="105"/>
        <v>0</v>
      </c>
      <c r="S555" s="579"/>
      <c r="T555" s="579"/>
      <c r="U555" s="579"/>
      <c r="V555" s="579"/>
      <c r="W555" s="579"/>
      <c r="X555" s="579"/>
      <c r="Y555" s="579"/>
      <c r="Z555" s="579"/>
      <c r="AA555" s="579"/>
      <c r="AB555" s="579"/>
      <c r="AC555" s="579"/>
      <c r="AD555" s="579"/>
      <c r="AE555" s="579"/>
      <c r="AF555" s="579"/>
      <c r="AG555" s="579"/>
      <c r="AH555" s="579"/>
      <c r="AI555" s="579"/>
      <c r="AJ555" s="579"/>
      <c r="AK555" s="579"/>
      <c r="AL555" s="579"/>
      <c r="AM555" s="579"/>
      <c r="AN555" s="414"/>
      <c r="AO555" s="414"/>
      <c r="AP555" s="414"/>
      <c r="AQ555" s="414"/>
      <c r="AR555" s="414"/>
      <c r="AS555" s="414"/>
      <c r="AT555" s="414"/>
      <c r="AU555" s="414"/>
      <c r="AV555" s="414"/>
      <c r="AW555" s="414"/>
      <c r="AX555" s="195"/>
      <c r="AY555" s="195"/>
      <c r="AZ555" s="195"/>
    </row>
    <row r="556" spans="1:52" s="108" customFormat="1" outlineLevel="1">
      <c r="A556" s="642" t="str">
        <f t="shared" si="106"/>
        <v>1</v>
      </c>
      <c r="B556" s="108" t="s">
        <v>1209</v>
      </c>
      <c r="L556" s="409" t="s">
        <v>152</v>
      </c>
      <c r="M556" s="415" t="s">
        <v>1133</v>
      </c>
      <c r="N556" s="411" t="s">
        <v>328</v>
      </c>
      <c r="O556" s="581">
        <f>O553-O554</f>
        <v>446.75</v>
      </c>
      <c r="P556" s="581">
        <f>P553-P554</f>
        <v>429.42359999999996</v>
      </c>
      <c r="Q556" s="581">
        <f>Q553-Q554</f>
        <v>429.42359999999996</v>
      </c>
      <c r="R556" s="459">
        <f t="shared" si="105"/>
        <v>0</v>
      </c>
      <c r="S556" s="581">
        <f t="shared" ref="S556:AM556" si="118">S553-S554</f>
        <v>429.86400000000003</v>
      </c>
      <c r="T556" s="581">
        <f t="shared" si="118"/>
        <v>413.65149999999994</v>
      </c>
      <c r="U556" s="581">
        <f t="shared" si="118"/>
        <v>413.65149999999994</v>
      </c>
      <c r="V556" s="581">
        <f t="shared" si="118"/>
        <v>413.65149999999994</v>
      </c>
      <c r="W556" s="581">
        <f t="shared" si="118"/>
        <v>413.65149999999994</v>
      </c>
      <c r="X556" s="581">
        <f t="shared" si="118"/>
        <v>413.65149999999994</v>
      </c>
      <c r="Y556" s="581">
        <f t="shared" si="118"/>
        <v>0</v>
      </c>
      <c r="Z556" s="581">
        <f t="shared" si="118"/>
        <v>0</v>
      </c>
      <c r="AA556" s="581">
        <f t="shared" si="118"/>
        <v>0</v>
      </c>
      <c r="AB556" s="581">
        <f t="shared" si="118"/>
        <v>0</v>
      </c>
      <c r="AC556" s="581">
        <f t="shared" si="118"/>
        <v>0</v>
      </c>
      <c r="AD556" s="581">
        <f t="shared" si="118"/>
        <v>413.65149999999994</v>
      </c>
      <c r="AE556" s="581">
        <f t="shared" si="118"/>
        <v>413.65149999999994</v>
      </c>
      <c r="AF556" s="581">
        <f t="shared" si="118"/>
        <v>413.65149999999994</v>
      </c>
      <c r="AG556" s="581">
        <f t="shared" si="118"/>
        <v>413.65149999999994</v>
      </c>
      <c r="AH556" s="581">
        <f t="shared" si="118"/>
        <v>413.65149999999994</v>
      </c>
      <c r="AI556" s="581">
        <f t="shared" si="118"/>
        <v>0</v>
      </c>
      <c r="AJ556" s="581">
        <f t="shared" si="118"/>
        <v>0</v>
      </c>
      <c r="AK556" s="581">
        <f t="shared" si="118"/>
        <v>0</v>
      </c>
      <c r="AL556" s="581">
        <f t="shared" si="118"/>
        <v>0</v>
      </c>
      <c r="AM556" s="581">
        <f t="shared" si="118"/>
        <v>0</v>
      </c>
      <c r="AN556" s="414"/>
      <c r="AO556" s="414"/>
      <c r="AP556" s="414"/>
      <c r="AQ556" s="414"/>
      <c r="AR556" s="414"/>
      <c r="AS556" s="414"/>
      <c r="AT556" s="414"/>
      <c r="AU556" s="414"/>
      <c r="AV556" s="414"/>
      <c r="AW556" s="414"/>
      <c r="AX556" s="195"/>
      <c r="AY556" s="195"/>
      <c r="AZ556" s="195"/>
    </row>
    <row r="557" spans="1:52" s="108" customFormat="1" outlineLevel="1">
      <c r="A557" s="642" t="str">
        <f t="shared" si="106"/>
        <v>1</v>
      </c>
      <c r="B557" s="108" t="s">
        <v>1204</v>
      </c>
      <c r="L557" s="409" t="s">
        <v>153</v>
      </c>
      <c r="M557" s="415" t="s">
        <v>1134</v>
      </c>
      <c r="N557" s="411" t="s">
        <v>678</v>
      </c>
      <c r="O557" s="579">
        <f>IF(O556=0,0,(O550-O554*O555)/O556)</f>
        <v>81.712994739787348</v>
      </c>
      <c r="P557" s="579">
        <f>IF(P556=0,0,(P550-P554*P555)/P556)</f>
        <v>92.598613583417418</v>
      </c>
      <c r="Q557" s="579">
        <f>IF(Q556=0,0,(Q550-Q554*Q555)/Q556)</f>
        <v>92.598613583417418</v>
      </c>
      <c r="R557" s="413">
        <f t="shared" si="105"/>
        <v>0</v>
      </c>
      <c r="S557" s="579">
        <f t="shared" ref="S557:AM557" si="119">IF(S556=0,0,(S550-S554*S555)/S556)</f>
        <v>89.15263897418717</v>
      </c>
      <c r="T557" s="579">
        <f t="shared" si="119"/>
        <v>135.38629842444669</v>
      </c>
      <c r="U557" s="579" t="e">
        <f t="shared" si="119"/>
        <v>#N/A</v>
      </c>
      <c r="V557" s="579" t="e">
        <f t="shared" si="119"/>
        <v>#N/A</v>
      </c>
      <c r="W557" s="579" t="e">
        <f t="shared" si="119"/>
        <v>#N/A</v>
      </c>
      <c r="X557" s="579" t="e">
        <f t="shared" si="119"/>
        <v>#N/A</v>
      </c>
      <c r="Y557" s="579">
        <f t="shared" si="119"/>
        <v>0</v>
      </c>
      <c r="Z557" s="579">
        <f t="shared" si="119"/>
        <v>0</v>
      </c>
      <c r="AA557" s="579">
        <f t="shared" si="119"/>
        <v>0</v>
      </c>
      <c r="AB557" s="579">
        <f t="shared" si="119"/>
        <v>0</v>
      </c>
      <c r="AC557" s="579">
        <f t="shared" si="119"/>
        <v>0</v>
      </c>
      <c r="AD557" s="579">
        <f t="shared" si="119"/>
        <v>132.37745064501357</v>
      </c>
      <c r="AE557" s="579" t="e">
        <f t="shared" si="119"/>
        <v>#N/A</v>
      </c>
      <c r="AF557" s="579" t="e">
        <f t="shared" si="119"/>
        <v>#N/A</v>
      </c>
      <c r="AG557" s="579" t="e">
        <f t="shared" si="119"/>
        <v>#N/A</v>
      </c>
      <c r="AH557" s="579" t="e">
        <f t="shared" si="119"/>
        <v>#N/A</v>
      </c>
      <c r="AI557" s="579">
        <f t="shared" si="119"/>
        <v>0</v>
      </c>
      <c r="AJ557" s="579">
        <f t="shared" si="119"/>
        <v>0</v>
      </c>
      <c r="AK557" s="579">
        <f t="shared" si="119"/>
        <v>0</v>
      </c>
      <c r="AL557" s="579">
        <f t="shared" si="119"/>
        <v>0</v>
      </c>
      <c r="AM557" s="579">
        <f t="shared" si="119"/>
        <v>0</v>
      </c>
      <c r="AN557" s="414"/>
      <c r="AO557" s="414"/>
      <c r="AP557" s="414"/>
      <c r="AQ557" s="414"/>
      <c r="AR557" s="414"/>
      <c r="AS557" s="414"/>
      <c r="AT557" s="414"/>
      <c r="AU557" s="414"/>
      <c r="AV557" s="414"/>
      <c r="AW557" s="414"/>
      <c r="AX557" s="195"/>
      <c r="AY557" s="195"/>
      <c r="AZ557" s="195"/>
    </row>
    <row r="558" spans="1:52" s="108" customFormat="1" outlineLevel="1">
      <c r="A558" s="642" t="str">
        <f t="shared" si="106"/>
        <v>1</v>
      </c>
      <c r="L558" s="409" t="s">
        <v>679</v>
      </c>
      <c r="M558" s="410" t="s">
        <v>680</v>
      </c>
      <c r="N558" s="411" t="s">
        <v>145</v>
      </c>
      <c r="O558" s="576">
        <f>IF(O555=0,0,O557/O555*100)</f>
        <v>0</v>
      </c>
      <c r="P558" s="576">
        <f>IF(P555=0,0,P557/P555*100)</f>
        <v>0</v>
      </c>
      <c r="Q558" s="576">
        <f>IF(Q555=0,0,Q557/Q555*100)</f>
        <v>0</v>
      </c>
      <c r="R558" s="439"/>
      <c r="S558" s="576">
        <f t="shared" ref="S558:AM558" si="120">IF(S555=0,0,S557/S555*100)</f>
        <v>0</v>
      </c>
      <c r="T558" s="576">
        <f t="shared" si="120"/>
        <v>0</v>
      </c>
      <c r="U558" s="576">
        <f t="shared" si="120"/>
        <v>0</v>
      </c>
      <c r="V558" s="576">
        <f t="shared" si="120"/>
        <v>0</v>
      </c>
      <c r="W558" s="576">
        <f t="shared" si="120"/>
        <v>0</v>
      </c>
      <c r="X558" s="576">
        <f t="shared" si="120"/>
        <v>0</v>
      </c>
      <c r="Y558" s="576">
        <f t="shared" si="120"/>
        <v>0</v>
      </c>
      <c r="Z558" s="576">
        <f t="shared" si="120"/>
        <v>0</v>
      </c>
      <c r="AA558" s="576">
        <f t="shared" si="120"/>
        <v>0</v>
      </c>
      <c r="AB558" s="576">
        <f t="shared" si="120"/>
        <v>0</v>
      </c>
      <c r="AC558" s="576">
        <f t="shared" si="120"/>
        <v>0</v>
      </c>
      <c r="AD558" s="576">
        <f t="shared" si="120"/>
        <v>0</v>
      </c>
      <c r="AE558" s="576">
        <f t="shared" si="120"/>
        <v>0</v>
      </c>
      <c r="AF558" s="576">
        <f t="shared" si="120"/>
        <v>0</v>
      </c>
      <c r="AG558" s="576">
        <f t="shared" si="120"/>
        <v>0</v>
      </c>
      <c r="AH558" s="576">
        <f t="shared" si="120"/>
        <v>0</v>
      </c>
      <c r="AI558" s="576">
        <f t="shared" si="120"/>
        <v>0</v>
      </c>
      <c r="AJ558" s="576">
        <f t="shared" si="120"/>
        <v>0</v>
      </c>
      <c r="AK558" s="576">
        <f t="shared" si="120"/>
        <v>0</v>
      </c>
      <c r="AL558" s="576">
        <f t="shared" si="120"/>
        <v>0</v>
      </c>
      <c r="AM558" s="576">
        <f t="shared" si="120"/>
        <v>0</v>
      </c>
      <c r="AN558" s="414"/>
      <c r="AO558" s="414"/>
      <c r="AP558" s="414"/>
      <c r="AQ558" s="414"/>
      <c r="AR558" s="414"/>
      <c r="AS558" s="414"/>
      <c r="AT558" s="414"/>
      <c r="AU558" s="414"/>
      <c r="AV558" s="414"/>
      <c r="AW558" s="414"/>
      <c r="AX558" s="195"/>
      <c r="AY558" s="195"/>
      <c r="AZ558" s="195"/>
    </row>
    <row r="559" spans="1:52" s="108" customFormat="1" outlineLevel="1">
      <c r="A559" s="642" t="str">
        <f t="shared" si="106"/>
        <v>1</v>
      </c>
      <c r="L559" s="409" t="s">
        <v>681</v>
      </c>
      <c r="M559" s="410" t="s">
        <v>682</v>
      </c>
      <c r="N559" s="411" t="s">
        <v>678</v>
      </c>
      <c r="O559" s="579">
        <f>IF(O553=0,0,O550/O553)</f>
        <v>40.856497369893674</v>
      </c>
      <c r="P559" s="579">
        <f>IF(P553=0,0,P550/P553)</f>
        <v>46.299306791708709</v>
      </c>
      <c r="Q559" s="579">
        <f>IF(Q553=0,0,Q550/Q553)</f>
        <v>46.299306791708709</v>
      </c>
      <c r="R559" s="413">
        <f t="shared" si="105"/>
        <v>0</v>
      </c>
      <c r="S559" s="579">
        <f>IF(S553=0,0,S550/S553)</f>
        <v>44.576319487093585</v>
      </c>
      <c r="T559" s="579">
        <f t="shared" ref="T559:AM559" si="121">IF(T553=0,0,T550/T553)</f>
        <v>67.693149212223346</v>
      </c>
      <c r="U559" s="579" t="e">
        <f t="shared" si="121"/>
        <v>#N/A</v>
      </c>
      <c r="V559" s="579" t="e">
        <f t="shared" si="121"/>
        <v>#N/A</v>
      </c>
      <c r="W559" s="579" t="e">
        <f t="shared" si="121"/>
        <v>#N/A</v>
      </c>
      <c r="X559" s="579" t="e">
        <f t="shared" si="121"/>
        <v>#N/A</v>
      </c>
      <c r="Y559" s="579">
        <f t="shared" si="121"/>
        <v>0</v>
      </c>
      <c r="Z559" s="579">
        <f t="shared" si="121"/>
        <v>0</v>
      </c>
      <c r="AA559" s="579">
        <f t="shared" si="121"/>
        <v>0</v>
      </c>
      <c r="AB559" s="579">
        <f t="shared" si="121"/>
        <v>0</v>
      </c>
      <c r="AC559" s="579">
        <f t="shared" si="121"/>
        <v>0</v>
      </c>
      <c r="AD559" s="579">
        <f t="shared" si="121"/>
        <v>66.188725322506784</v>
      </c>
      <c r="AE559" s="579" t="e">
        <f t="shared" si="121"/>
        <v>#N/A</v>
      </c>
      <c r="AF559" s="579" t="e">
        <f t="shared" si="121"/>
        <v>#N/A</v>
      </c>
      <c r="AG559" s="579" t="e">
        <f t="shared" si="121"/>
        <v>#N/A</v>
      </c>
      <c r="AH559" s="579" t="e">
        <f t="shared" si="121"/>
        <v>#N/A</v>
      </c>
      <c r="AI559" s="579">
        <f t="shared" si="121"/>
        <v>0</v>
      </c>
      <c r="AJ559" s="579">
        <f t="shared" si="121"/>
        <v>0</v>
      </c>
      <c r="AK559" s="579">
        <f t="shared" si="121"/>
        <v>0</v>
      </c>
      <c r="AL559" s="579">
        <f t="shared" si="121"/>
        <v>0</v>
      </c>
      <c r="AM559" s="579">
        <f t="shared" si="121"/>
        <v>0</v>
      </c>
      <c r="AN559" s="414"/>
      <c r="AO559" s="414"/>
      <c r="AP559" s="414"/>
      <c r="AQ559" s="414"/>
      <c r="AR559" s="414"/>
      <c r="AS559" s="414"/>
      <c r="AT559" s="414"/>
      <c r="AU559" s="414"/>
      <c r="AV559" s="414"/>
      <c r="AW559" s="414"/>
      <c r="AX559" s="195"/>
      <c r="AY559" s="195"/>
      <c r="AZ559" s="195"/>
    </row>
    <row r="560" spans="1:52" s="113" customFormat="1" outlineLevel="1">
      <c r="A560" s="642" t="str">
        <f t="shared" si="106"/>
        <v>1</v>
      </c>
      <c r="L560" s="429" t="s">
        <v>140</v>
      </c>
      <c r="M560" s="432" t="s">
        <v>1412</v>
      </c>
      <c r="N560" s="430" t="s">
        <v>369</v>
      </c>
      <c r="O560" s="587">
        <f>IF(O553=0,0,O550/O553*O561)</f>
        <v>21076.232733233352</v>
      </c>
      <c r="P560" s="587">
        <f>IF(P553=0,0,P550/P553*P561)</f>
        <v>24707.671368702144</v>
      </c>
      <c r="Q560" s="587">
        <f>IF(Q553=0,0,Q550/Q553*Q561)</f>
        <v>24707.671368702144</v>
      </c>
      <c r="R560" s="408">
        <f>R562*R563+R564*R565</f>
        <v>0</v>
      </c>
      <c r="S560" s="587">
        <f>IF(S553=0,0,S550/S553*S561)</f>
        <v>24024.139929652163</v>
      </c>
      <c r="T560" s="587">
        <f t="shared" ref="T560:AM560" si="122">IF(T553=0,0,T550/T553*T561)</f>
        <v>35711.250094311574</v>
      </c>
      <c r="U560" s="587" t="e">
        <f t="shared" si="122"/>
        <v>#N/A</v>
      </c>
      <c r="V560" s="587" t="e">
        <f t="shared" si="122"/>
        <v>#N/A</v>
      </c>
      <c r="W560" s="587" t="e">
        <f t="shared" si="122"/>
        <v>#N/A</v>
      </c>
      <c r="X560" s="587" t="e">
        <f t="shared" si="122"/>
        <v>#N/A</v>
      </c>
      <c r="Y560" s="587">
        <f t="shared" si="122"/>
        <v>0</v>
      </c>
      <c r="Z560" s="587">
        <f t="shared" si="122"/>
        <v>0</v>
      </c>
      <c r="AA560" s="587">
        <f t="shared" si="122"/>
        <v>0</v>
      </c>
      <c r="AB560" s="587">
        <f t="shared" si="122"/>
        <v>0</v>
      </c>
      <c r="AC560" s="587">
        <f t="shared" si="122"/>
        <v>0</v>
      </c>
      <c r="AD560" s="587">
        <f t="shared" si="122"/>
        <v>34917.597288987163</v>
      </c>
      <c r="AE560" s="587" t="e">
        <f t="shared" si="122"/>
        <v>#N/A</v>
      </c>
      <c r="AF560" s="587" t="e">
        <f t="shared" si="122"/>
        <v>#N/A</v>
      </c>
      <c r="AG560" s="587" t="e">
        <f t="shared" si="122"/>
        <v>#N/A</v>
      </c>
      <c r="AH560" s="587" t="e">
        <f t="shared" si="122"/>
        <v>#N/A</v>
      </c>
      <c r="AI560" s="587">
        <f t="shared" si="122"/>
        <v>0</v>
      </c>
      <c r="AJ560" s="587">
        <f t="shared" si="122"/>
        <v>0</v>
      </c>
      <c r="AK560" s="587">
        <f t="shared" si="122"/>
        <v>0</v>
      </c>
      <c r="AL560" s="587">
        <f t="shared" si="122"/>
        <v>0</v>
      </c>
      <c r="AM560" s="587">
        <f t="shared" si="122"/>
        <v>0</v>
      </c>
      <c r="AN560" s="407">
        <f>IF(S560=0,0,(AD560-S560)/S560*100)</f>
        <v>45.343797493826543</v>
      </c>
      <c r="AO560" s="407" t="e">
        <f t="shared" ref="AO560:AW560" si="123">IF(AD560=0,0,(AE560-AD560)/AD560*100)</f>
        <v>#N/A</v>
      </c>
      <c r="AP560" s="407" t="e">
        <f t="shared" si="123"/>
        <v>#N/A</v>
      </c>
      <c r="AQ560" s="407" t="e">
        <f t="shared" si="123"/>
        <v>#N/A</v>
      </c>
      <c r="AR560" s="407" t="e">
        <f t="shared" si="123"/>
        <v>#N/A</v>
      </c>
      <c r="AS560" s="407" t="e">
        <f t="shared" si="123"/>
        <v>#N/A</v>
      </c>
      <c r="AT560" s="407">
        <f t="shared" si="123"/>
        <v>0</v>
      </c>
      <c r="AU560" s="407">
        <f t="shared" si="123"/>
        <v>0</v>
      </c>
      <c r="AV560" s="407">
        <f t="shared" si="123"/>
        <v>0</v>
      </c>
      <c r="AW560" s="407">
        <f t="shared" si="123"/>
        <v>0</v>
      </c>
      <c r="AX560" s="195"/>
      <c r="AY560" s="195"/>
      <c r="AZ560" s="195"/>
    </row>
    <row r="561" spans="1:52" s="113" customFormat="1" outlineLevel="1">
      <c r="A561" s="642" t="str">
        <f t="shared" si="106"/>
        <v>1</v>
      </c>
      <c r="B561" s="108" t="s">
        <v>1213</v>
      </c>
      <c r="L561" s="429" t="s">
        <v>141</v>
      </c>
      <c r="M561" s="432" t="s">
        <v>683</v>
      </c>
      <c r="N561" s="430" t="s">
        <v>328</v>
      </c>
      <c r="O561" s="520">
        <f>SUMIFS(Баланс!O$16:O$95,Баланс!$A$16:$A$95,$A561,Баланс!$B$16:$B$95,"население")</f>
        <v>515.86</v>
      </c>
      <c r="P561" s="520">
        <f>SUMIFS(Баланс!P$16:P$95,Баланс!$A$16:$A$95,$A561,Баланс!$B$16:$B$95,"население")</f>
        <v>533.65099999999995</v>
      </c>
      <c r="Q561" s="520">
        <f>SUMIFS(Баланс!Q$16:Q$95,Баланс!$A$16:$A$95,$A561,Баланс!$B$16:$B$95,"население")</f>
        <v>533.65099999999995</v>
      </c>
      <c r="R561" s="520">
        <f>Q561-P561</f>
        <v>0</v>
      </c>
      <c r="S561" s="520">
        <f>SUMIFS(Баланс!R$16:R$95,Баланс!$A$16:$A$95,$A561,Баланс!$B$16:$B$95,"население")</f>
        <v>538.94399999999996</v>
      </c>
      <c r="T561" s="520">
        <f>SUMIFS(Баланс!S$16:S$95,Баланс!$A$16:$A$95,$A561,Баланс!$B$16:$B$95,"население")</f>
        <v>527.54599999999994</v>
      </c>
      <c r="U561" s="520">
        <f>SUMIFS(Баланс!T$16:T$95,Баланс!$A$16:$A$95,$A561,Баланс!$B$16:$B$95,"население")</f>
        <v>527.54599999999994</v>
      </c>
      <c r="V561" s="520">
        <f>SUMIFS(Баланс!U$16:U$95,Баланс!$A$16:$A$95,$A561,Баланс!$B$16:$B$95,"население")</f>
        <v>527.54599999999994</v>
      </c>
      <c r="W561" s="520">
        <f>SUMIFS(Баланс!V$16:V$95,Баланс!$A$16:$A$95,$A561,Баланс!$B$16:$B$95,"население")</f>
        <v>527.54599999999994</v>
      </c>
      <c r="X561" s="520">
        <f>SUMIFS(Баланс!W$16:W$95,Баланс!$A$16:$A$95,$A561,Баланс!$B$16:$B$95,"население")</f>
        <v>527.54599999999994</v>
      </c>
      <c r="Y561" s="520">
        <f>SUMIFS(Баланс!X$16:X$95,Баланс!$A$16:$A$95,$A561,Баланс!$B$16:$B$95,"население")</f>
        <v>0</v>
      </c>
      <c r="Z561" s="520">
        <f>SUMIFS(Баланс!Y$16:Y$95,Баланс!$A$16:$A$95,$A561,Баланс!$B$16:$B$95,"население")</f>
        <v>0</v>
      </c>
      <c r="AA561" s="520">
        <f>SUMIFS(Баланс!Z$16:Z$95,Баланс!$A$16:$A$95,$A561,Баланс!$B$16:$B$95,"население")</f>
        <v>0</v>
      </c>
      <c r="AB561" s="520">
        <f>SUMIFS(Баланс!AA$16:AA$95,Баланс!$A$16:$A$95,$A561,Баланс!$B$16:$B$95,"население")</f>
        <v>0</v>
      </c>
      <c r="AC561" s="520">
        <f>SUMIFS(Баланс!AB$16:AB$95,Баланс!$A$16:$A$95,$A561,Баланс!$B$16:$B$95,"население")</f>
        <v>0</v>
      </c>
      <c r="AD561" s="520">
        <f>SUMIFS(Баланс!AC$16:AC$95,Баланс!$A$16:$A$95,$A561,Баланс!$B$16:$B$95,"население")</f>
        <v>527.54599999999994</v>
      </c>
      <c r="AE561" s="520">
        <f>SUMIFS(Баланс!AD$16:AD$95,Баланс!$A$16:$A$95,$A561,Баланс!$B$16:$B$95,"население")</f>
        <v>527.54599999999994</v>
      </c>
      <c r="AF561" s="520">
        <f>SUMIFS(Баланс!AE$16:AE$95,Баланс!$A$16:$A$95,$A561,Баланс!$B$16:$B$95,"население")</f>
        <v>527.54599999999994</v>
      </c>
      <c r="AG561" s="520">
        <f>SUMIFS(Баланс!AF$16:AF$95,Баланс!$A$16:$A$95,$A561,Баланс!$B$16:$B$95,"население")</f>
        <v>527.54599999999994</v>
      </c>
      <c r="AH561" s="520">
        <f>SUMIFS(Баланс!AG$16:AG$95,Баланс!$A$16:$A$95,$A561,Баланс!$B$16:$B$95,"население")</f>
        <v>527.54599999999994</v>
      </c>
      <c r="AI561" s="520">
        <f>SUMIFS(Баланс!AH$16:AH$95,Баланс!$A$16:$A$95,$A561,Баланс!$B$16:$B$95,"население")</f>
        <v>0</v>
      </c>
      <c r="AJ561" s="520">
        <f>SUMIFS(Баланс!AI$16:AI$95,Баланс!$A$16:$A$95,$A561,Баланс!$B$16:$B$95,"население")</f>
        <v>0</v>
      </c>
      <c r="AK561" s="520">
        <f>SUMIFS(Баланс!AJ$16:AJ$95,Баланс!$A$16:$A$95,$A561,Баланс!$B$16:$B$95,"население")</f>
        <v>0</v>
      </c>
      <c r="AL561" s="520">
        <f>SUMIFS(Баланс!AK$16:AK$95,Баланс!$A$16:$A$95,$A561,Баланс!$B$16:$B$95,"население")</f>
        <v>0</v>
      </c>
      <c r="AM561" s="520">
        <f>SUMIFS(Баланс!AL$16:AL$95,Баланс!$A$16:$A$95,$A561,Баланс!$B$16:$B$95,"население")</f>
        <v>0</v>
      </c>
      <c r="AN561" s="438"/>
      <c r="AO561" s="438"/>
      <c r="AP561" s="438"/>
      <c r="AQ561" s="438"/>
      <c r="AR561" s="438"/>
      <c r="AS561" s="438"/>
      <c r="AT561" s="438"/>
      <c r="AU561" s="438"/>
      <c r="AV561" s="438"/>
      <c r="AW561" s="438"/>
      <c r="AX561" s="195"/>
      <c r="AY561" s="195"/>
      <c r="AZ561" s="195"/>
    </row>
    <row r="562" spans="1:52" s="108" customFormat="1" outlineLevel="1">
      <c r="A562" s="642" t="str">
        <f t="shared" si="106"/>
        <v>1</v>
      </c>
      <c r="B562" s="108" t="s">
        <v>1210</v>
      </c>
      <c r="L562" s="440" t="s">
        <v>154</v>
      </c>
      <c r="M562" s="415" t="s">
        <v>1195</v>
      </c>
      <c r="N562" s="441" t="s">
        <v>328</v>
      </c>
      <c r="O562" s="580">
        <f>O561/2</f>
        <v>257.93</v>
      </c>
      <c r="P562" s="580">
        <f>P561/2</f>
        <v>266.82549999999998</v>
      </c>
      <c r="Q562" s="580">
        <f>Q561/2</f>
        <v>266.82549999999998</v>
      </c>
      <c r="R562" s="459">
        <f>Q562-P562</f>
        <v>0</v>
      </c>
      <c r="S562" s="580">
        <f>S561/2</f>
        <v>269.47199999999998</v>
      </c>
      <c r="T562" s="580">
        <f t="shared" ref="T562:AM562" si="124">T561/2</f>
        <v>263.77299999999997</v>
      </c>
      <c r="U562" s="580">
        <f t="shared" si="124"/>
        <v>263.77299999999997</v>
      </c>
      <c r="V562" s="580">
        <f t="shared" si="124"/>
        <v>263.77299999999997</v>
      </c>
      <c r="W562" s="580">
        <f t="shared" si="124"/>
        <v>263.77299999999997</v>
      </c>
      <c r="X562" s="580">
        <f t="shared" si="124"/>
        <v>263.77299999999997</v>
      </c>
      <c r="Y562" s="580">
        <f t="shared" si="124"/>
        <v>0</v>
      </c>
      <c r="Z562" s="580">
        <f t="shared" si="124"/>
        <v>0</v>
      </c>
      <c r="AA562" s="580">
        <f t="shared" si="124"/>
        <v>0</v>
      </c>
      <c r="AB562" s="580">
        <f t="shared" si="124"/>
        <v>0</v>
      </c>
      <c r="AC562" s="580">
        <f t="shared" si="124"/>
        <v>0</v>
      </c>
      <c r="AD562" s="580">
        <f t="shared" si="124"/>
        <v>263.77299999999997</v>
      </c>
      <c r="AE562" s="580">
        <f t="shared" si="124"/>
        <v>263.77299999999997</v>
      </c>
      <c r="AF562" s="580">
        <f t="shared" si="124"/>
        <v>263.77299999999997</v>
      </c>
      <c r="AG562" s="580">
        <f t="shared" si="124"/>
        <v>263.77299999999997</v>
      </c>
      <c r="AH562" s="580">
        <f t="shared" si="124"/>
        <v>263.77299999999997</v>
      </c>
      <c r="AI562" s="580">
        <f t="shared" si="124"/>
        <v>0</v>
      </c>
      <c r="AJ562" s="580">
        <f t="shared" si="124"/>
        <v>0</v>
      </c>
      <c r="AK562" s="580">
        <f t="shared" si="124"/>
        <v>0</v>
      </c>
      <c r="AL562" s="580">
        <f t="shared" si="124"/>
        <v>0</v>
      </c>
      <c r="AM562" s="580">
        <f t="shared" si="124"/>
        <v>0</v>
      </c>
      <c r="AN562" s="414"/>
      <c r="AO562" s="414"/>
      <c r="AP562" s="414"/>
      <c r="AQ562" s="414"/>
      <c r="AR562" s="414"/>
      <c r="AS562" s="414"/>
      <c r="AT562" s="414"/>
      <c r="AU562" s="414"/>
      <c r="AV562" s="414"/>
      <c r="AW562" s="414"/>
      <c r="AX562" s="195"/>
      <c r="AY562" s="195"/>
      <c r="AZ562" s="195"/>
    </row>
    <row r="563" spans="1:52" s="108" customFormat="1" outlineLevel="1">
      <c r="A563" s="642" t="str">
        <f t="shared" si="106"/>
        <v>1</v>
      </c>
      <c r="B563" s="108" t="s">
        <v>1206</v>
      </c>
      <c r="L563" s="440" t="s">
        <v>155</v>
      </c>
      <c r="M563" s="415" t="s">
        <v>1196</v>
      </c>
      <c r="N563" s="441" t="s">
        <v>678</v>
      </c>
      <c r="O563" s="579">
        <f>IF(O561=0,0,O555*IF(plat_nds="да",1.2,1) )</f>
        <v>0</v>
      </c>
      <c r="P563" s="579">
        <f>IF(P561=0,0,P555*IF(plat_nds="да",1.2,1) )</f>
        <v>0</v>
      </c>
      <c r="Q563" s="579">
        <f>IF(Q561=0,0,Q555*IF(plat_nds="да",1.2,1) )</f>
        <v>0</v>
      </c>
      <c r="R563" s="413">
        <f>Q563-P563</f>
        <v>0</v>
      </c>
      <c r="S563" s="579">
        <f t="shared" ref="S563:AM563" si="125">IF(S561=0,0,S555*IF(plat_nds="да",1.2,1) )</f>
        <v>0</v>
      </c>
      <c r="T563" s="579">
        <f t="shared" si="125"/>
        <v>0</v>
      </c>
      <c r="U563" s="579">
        <f t="shared" si="125"/>
        <v>0</v>
      </c>
      <c r="V563" s="579">
        <f t="shared" si="125"/>
        <v>0</v>
      </c>
      <c r="W563" s="579">
        <f t="shared" si="125"/>
        <v>0</v>
      </c>
      <c r="X563" s="579">
        <f t="shared" si="125"/>
        <v>0</v>
      </c>
      <c r="Y563" s="579">
        <f t="shared" si="125"/>
        <v>0</v>
      </c>
      <c r="Z563" s="579">
        <f t="shared" si="125"/>
        <v>0</v>
      </c>
      <c r="AA563" s="579">
        <f t="shared" si="125"/>
        <v>0</v>
      </c>
      <c r="AB563" s="579">
        <f t="shared" si="125"/>
        <v>0</v>
      </c>
      <c r="AC563" s="579">
        <f t="shared" si="125"/>
        <v>0</v>
      </c>
      <c r="AD563" s="579">
        <f t="shared" si="125"/>
        <v>0</v>
      </c>
      <c r="AE563" s="579">
        <f t="shared" si="125"/>
        <v>0</v>
      </c>
      <c r="AF563" s="579">
        <f t="shared" si="125"/>
        <v>0</v>
      </c>
      <c r="AG563" s="579">
        <f t="shared" si="125"/>
        <v>0</v>
      </c>
      <c r="AH563" s="579">
        <f t="shared" si="125"/>
        <v>0</v>
      </c>
      <c r="AI563" s="579">
        <f t="shared" si="125"/>
        <v>0</v>
      </c>
      <c r="AJ563" s="579">
        <f t="shared" si="125"/>
        <v>0</v>
      </c>
      <c r="AK563" s="579">
        <f t="shared" si="125"/>
        <v>0</v>
      </c>
      <c r="AL563" s="579">
        <f t="shared" si="125"/>
        <v>0</v>
      </c>
      <c r="AM563" s="579">
        <f t="shared" si="125"/>
        <v>0</v>
      </c>
      <c r="AN563" s="414"/>
      <c r="AO563" s="414"/>
      <c r="AP563" s="414"/>
      <c r="AQ563" s="414"/>
      <c r="AR563" s="414"/>
      <c r="AS563" s="414"/>
      <c r="AT563" s="414"/>
      <c r="AU563" s="414"/>
      <c r="AV563" s="414"/>
      <c r="AW563" s="414"/>
      <c r="AX563" s="195"/>
      <c r="AY563" s="195"/>
      <c r="AZ563" s="195"/>
    </row>
    <row r="564" spans="1:52" s="108" customFormat="1" outlineLevel="1">
      <c r="A564" s="642" t="str">
        <f t="shared" si="106"/>
        <v>1</v>
      </c>
      <c r="B564" s="108" t="s">
        <v>1211</v>
      </c>
      <c r="L564" s="440" t="s">
        <v>156</v>
      </c>
      <c r="M564" s="415" t="s">
        <v>1197</v>
      </c>
      <c r="N564" s="441" t="s">
        <v>328</v>
      </c>
      <c r="O564" s="581">
        <f>O561-O562</f>
        <v>257.93</v>
      </c>
      <c r="P564" s="581">
        <f>P561-P562</f>
        <v>266.82549999999998</v>
      </c>
      <c r="Q564" s="581">
        <f>Q561-Q562</f>
        <v>266.82549999999998</v>
      </c>
      <c r="R564" s="459">
        <f>Q564-P564</f>
        <v>0</v>
      </c>
      <c r="S564" s="581">
        <f t="shared" ref="S564:AM564" si="126">S561-S562</f>
        <v>269.47199999999998</v>
      </c>
      <c r="T564" s="581">
        <f t="shared" si="126"/>
        <v>263.77299999999997</v>
      </c>
      <c r="U564" s="581">
        <f t="shared" si="126"/>
        <v>263.77299999999997</v>
      </c>
      <c r="V564" s="581">
        <f t="shared" si="126"/>
        <v>263.77299999999997</v>
      </c>
      <c r="W564" s="581">
        <f t="shared" si="126"/>
        <v>263.77299999999997</v>
      </c>
      <c r="X564" s="581">
        <f t="shared" si="126"/>
        <v>263.77299999999997</v>
      </c>
      <c r="Y564" s="581">
        <f t="shared" si="126"/>
        <v>0</v>
      </c>
      <c r="Z564" s="581">
        <f t="shared" si="126"/>
        <v>0</v>
      </c>
      <c r="AA564" s="581">
        <f t="shared" si="126"/>
        <v>0</v>
      </c>
      <c r="AB564" s="581">
        <f t="shared" si="126"/>
        <v>0</v>
      </c>
      <c r="AC564" s="581">
        <f t="shared" si="126"/>
        <v>0</v>
      </c>
      <c r="AD564" s="581">
        <f t="shared" si="126"/>
        <v>263.77299999999997</v>
      </c>
      <c r="AE564" s="581">
        <f t="shared" si="126"/>
        <v>263.77299999999997</v>
      </c>
      <c r="AF564" s="581">
        <f t="shared" si="126"/>
        <v>263.77299999999997</v>
      </c>
      <c r="AG564" s="581">
        <f t="shared" si="126"/>
        <v>263.77299999999997</v>
      </c>
      <c r="AH564" s="581">
        <f t="shared" si="126"/>
        <v>263.77299999999997</v>
      </c>
      <c r="AI564" s="581">
        <f t="shared" si="126"/>
        <v>0</v>
      </c>
      <c r="AJ564" s="581">
        <f t="shared" si="126"/>
        <v>0</v>
      </c>
      <c r="AK564" s="581">
        <f t="shared" si="126"/>
        <v>0</v>
      </c>
      <c r="AL564" s="581">
        <f t="shared" si="126"/>
        <v>0</v>
      </c>
      <c r="AM564" s="581">
        <f t="shared" si="126"/>
        <v>0</v>
      </c>
      <c r="AN564" s="414"/>
      <c r="AO564" s="414"/>
      <c r="AP564" s="414"/>
      <c r="AQ564" s="414"/>
      <c r="AR564" s="414"/>
      <c r="AS564" s="414"/>
      <c r="AT564" s="414"/>
      <c r="AU564" s="414"/>
      <c r="AV564" s="414"/>
      <c r="AW564" s="414"/>
      <c r="AX564" s="195"/>
      <c r="AY564" s="195"/>
      <c r="AZ564" s="195"/>
    </row>
    <row r="565" spans="1:52" s="108" customFormat="1" outlineLevel="1">
      <c r="A565" s="642" t="str">
        <f t="shared" si="106"/>
        <v>1</v>
      </c>
      <c r="B565" s="108" t="s">
        <v>1205</v>
      </c>
      <c r="L565" s="440" t="s">
        <v>157</v>
      </c>
      <c r="M565" s="415" t="s">
        <v>1198</v>
      </c>
      <c r="N565" s="441" t="s">
        <v>678</v>
      </c>
      <c r="O565" s="579">
        <f>IF(O561=0,0,O557*IF(plat_nds="да",1.2,1) )</f>
        <v>98.055593687744818</v>
      </c>
      <c r="P565" s="579">
        <f>IF(P561=0,0,P557*IF(plat_nds="да",1.2,1) )</f>
        <v>111.11833630010089</v>
      </c>
      <c r="Q565" s="579">
        <f>IF(Q561=0,0,Q557*IF(plat_nds="да",1.2,1) )</f>
        <v>111.11833630010089</v>
      </c>
      <c r="R565" s="413">
        <f>Q565-P565</f>
        <v>0</v>
      </c>
      <c r="S565" s="579">
        <f t="shared" ref="S565:AM565" si="127">IF(S561=0,0,S557*IF(plat_nds="да",1.2,1) )</f>
        <v>106.98316676902461</v>
      </c>
      <c r="T565" s="579">
        <f t="shared" si="127"/>
        <v>162.46355810933602</v>
      </c>
      <c r="U565" s="579" t="e">
        <f t="shared" si="127"/>
        <v>#N/A</v>
      </c>
      <c r="V565" s="579" t="e">
        <f t="shared" si="127"/>
        <v>#N/A</v>
      </c>
      <c r="W565" s="579" t="e">
        <f t="shared" si="127"/>
        <v>#N/A</v>
      </c>
      <c r="X565" s="579" t="e">
        <f t="shared" si="127"/>
        <v>#N/A</v>
      </c>
      <c r="Y565" s="579">
        <f t="shared" si="127"/>
        <v>0</v>
      </c>
      <c r="Z565" s="579">
        <f t="shared" si="127"/>
        <v>0</v>
      </c>
      <c r="AA565" s="579">
        <f t="shared" si="127"/>
        <v>0</v>
      </c>
      <c r="AB565" s="579">
        <f t="shared" si="127"/>
        <v>0</v>
      </c>
      <c r="AC565" s="579">
        <f t="shared" si="127"/>
        <v>0</v>
      </c>
      <c r="AD565" s="579">
        <f t="shared" si="127"/>
        <v>158.85294077401628</v>
      </c>
      <c r="AE565" s="579" t="e">
        <f t="shared" si="127"/>
        <v>#N/A</v>
      </c>
      <c r="AF565" s="579" t="e">
        <f t="shared" si="127"/>
        <v>#N/A</v>
      </c>
      <c r="AG565" s="579" t="e">
        <f t="shared" si="127"/>
        <v>#N/A</v>
      </c>
      <c r="AH565" s="579" t="e">
        <f t="shared" si="127"/>
        <v>#N/A</v>
      </c>
      <c r="AI565" s="579">
        <f t="shared" si="127"/>
        <v>0</v>
      </c>
      <c r="AJ565" s="579">
        <f t="shared" si="127"/>
        <v>0</v>
      </c>
      <c r="AK565" s="579">
        <f t="shared" si="127"/>
        <v>0</v>
      </c>
      <c r="AL565" s="579">
        <f t="shared" si="127"/>
        <v>0</v>
      </c>
      <c r="AM565" s="579">
        <f t="shared" si="127"/>
        <v>0</v>
      </c>
      <c r="AN565" s="414"/>
      <c r="AO565" s="414"/>
      <c r="AP565" s="414"/>
      <c r="AQ565" s="414"/>
      <c r="AR565" s="414"/>
      <c r="AS565" s="414"/>
      <c r="AT565" s="414"/>
      <c r="AU565" s="414"/>
      <c r="AV565" s="414"/>
      <c r="AW565" s="414"/>
      <c r="AX565" s="195"/>
      <c r="AY565" s="195"/>
      <c r="AZ565" s="195"/>
    </row>
    <row r="566" spans="1:52">
      <c r="A566" s="143" t="s">
        <v>1429</v>
      </c>
    </row>
    <row r="567" spans="1:52" s="108" customFormat="1" ht="14.25" outlineLevel="1">
      <c r="A567" s="322" t="str">
        <f ca="1">OFFSET(A567,-1,0)</f>
        <v>et_List15_1</v>
      </c>
      <c r="K567" s="144" t="s">
        <v>282</v>
      </c>
      <c r="L567" s="409" t="s">
        <v>1430</v>
      </c>
      <c r="M567" s="620"/>
      <c r="N567" s="411" t="s">
        <v>369</v>
      </c>
      <c r="O567" s="412"/>
      <c r="P567" s="412"/>
      <c r="Q567" s="412"/>
      <c r="R567" s="413">
        <f>Q567-P567</f>
        <v>0</v>
      </c>
      <c r="S567" s="412"/>
      <c r="T567" s="412"/>
      <c r="U567" s="439"/>
      <c r="V567" s="439"/>
      <c r="W567" s="439"/>
      <c r="X567" s="439"/>
      <c r="Y567" s="439"/>
      <c r="Z567" s="439"/>
      <c r="AA567" s="439"/>
      <c r="AB567" s="439"/>
      <c r="AC567" s="439"/>
      <c r="AD567" s="412"/>
      <c r="AE567" s="439"/>
      <c r="AF567" s="439"/>
      <c r="AG567" s="439"/>
      <c r="AH567" s="439"/>
      <c r="AI567" s="439"/>
      <c r="AJ567" s="439"/>
      <c r="AK567" s="439"/>
      <c r="AL567" s="439"/>
      <c r="AM567" s="439"/>
      <c r="AN567" s="413">
        <f>IF(S567=0,0,(AD567-S567)/S567*100)</f>
        <v>0</v>
      </c>
      <c r="AO567" s="439"/>
      <c r="AP567" s="439"/>
      <c r="AQ567" s="439"/>
      <c r="AR567" s="439"/>
      <c r="AS567" s="439"/>
      <c r="AT567" s="439"/>
      <c r="AU567" s="439"/>
      <c r="AV567" s="439"/>
      <c r="AW567" s="439"/>
      <c r="AX567" s="195"/>
      <c r="AY567" s="195"/>
      <c r="AZ567" s="195"/>
    </row>
    <row r="568" spans="1:52">
      <c r="A568" s="642"/>
    </row>
    <row r="569" spans="1:52" s="140" customFormat="1" ht="30" customHeight="1">
      <c r="A569" s="139" t="s">
        <v>1099</v>
      </c>
      <c r="M569" s="141"/>
      <c r="N569" s="141"/>
      <c r="O569" s="141"/>
      <c r="P569" s="141"/>
      <c r="AA569" s="142"/>
    </row>
    <row r="570" spans="1:52">
      <c r="A570" s="143" t="s">
        <v>1100</v>
      </c>
    </row>
    <row r="571" spans="1:52" s="322" customFormat="1" ht="15" customHeight="1">
      <c r="A571" s="184" t="s">
        <v>18</v>
      </c>
      <c r="F571" s="322" t="str">
        <f>INDEX('Общие сведения'!$N$113:$N$139,MATCH($A571,'Общие сведения'!$D$113:$D$139,0))</f>
        <v>одноставочный</v>
      </c>
      <c r="G571" s="323"/>
      <c r="L571" s="706" t="s">
        <v>16</v>
      </c>
      <c r="M571" s="707"/>
      <c r="N571" s="379" t="str">
        <f>"Тариф " &amp; A571</f>
        <v>Тариф 1</v>
      </c>
      <c r="O571" s="380"/>
      <c r="P571" s="380"/>
      <c r="Q571" s="380"/>
      <c r="R571" s="380"/>
      <c r="S571" s="380"/>
      <c r="T571" s="380"/>
      <c r="U571" s="380"/>
      <c r="V571" s="380"/>
      <c r="W571" s="380"/>
      <c r="X571" s="380"/>
      <c r="Y571" s="380"/>
      <c r="Z571" s="380"/>
      <c r="AA571" s="380"/>
      <c r="AB571" s="380"/>
      <c r="AC571" s="380"/>
      <c r="AD571" s="380"/>
      <c r="AE571" s="380"/>
      <c r="AF571" s="380"/>
      <c r="AG571" s="380"/>
      <c r="AH571" s="380"/>
      <c r="AI571" s="380"/>
      <c r="AJ571" s="380"/>
      <c r="AK571" s="380"/>
      <c r="AL571" s="380"/>
      <c r="AM571" s="380"/>
      <c r="AN571" s="380"/>
      <c r="AO571" s="380"/>
      <c r="AP571" s="380"/>
      <c r="AQ571" s="381"/>
    </row>
    <row r="572" spans="1:52" s="322" customFormat="1" ht="15" customHeight="1" outlineLevel="1">
      <c r="A572" s="322" t="str">
        <f>A571</f>
        <v>1</v>
      </c>
      <c r="L572" s="702" t="s">
        <v>684</v>
      </c>
      <c r="M572" s="703"/>
      <c r="N572" s="379" t="str">
        <f>INDEX('Общие сведения'!$K$113:$K$139,MATCH($A572,'Общие сведения'!$D$113:$D$139,0))</f>
        <v>без дифференциации</v>
      </c>
      <c r="O572" s="382"/>
      <c r="P572" s="382"/>
      <c r="Q572" s="382"/>
      <c r="R572" s="382"/>
      <c r="S572" s="382"/>
      <c r="T572" s="382"/>
      <c r="U572" s="382"/>
      <c r="V572" s="382"/>
      <c r="W572" s="382"/>
      <c r="X572" s="382"/>
      <c r="Y572" s="382"/>
      <c r="Z572" s="382"/>
      <c r="AA572" s="382"/>
      <c r="AB572" s="382"/>
      <c r="AC572" s="382"/>
      <c r="AD572" s="382"/>
      <c r="AE572" s="382"/>
      <c r="AF572" s="382"/>
      <c r="AG572" s="382"/>
      <c r="AH572" s="382"/>
      <c r="AI572" s="382"/>
      <c r="AJ572" s="382"/>
      <c r="AK572" s="382"/>
      <c r="AL572" s="382"/>
      <c r="AM572" s="382"/>
      <c r="AN572" s="382"/>
      <c r="AO572" s="382"/>
      <c r="AP572" s="382"/>
      <c r="AQ572" s="383"/>
    </row>
    <row r="573" spans="1:52" s="322" customFormat="1" ht="15" customHeight="1" outlineLevel="1">
      <c r="A573" s="322" t="str">
        <f t="shared" ref="A573:A610" si="128">A572</f>
        <v>1</v>
      </c>
      <c r="L573" s="702" t="s">
        <v>685</v>
      </c>
      <c r="M573" s="703"/>
      <c r="N573" s="379" t="str">
        <f>INDEX('Общие сведения'!$L$113:$L$139,MATCH($A573,'Общие сведения'!$D$113:$D$139,0))</f>
        <v>тариф на водоотведение</v>
      </c>
      <c r="O573" s="382"/>
      <c r="P573" s="382"/>
      <c r="Q573" s="382"/>
      <c r="R573" s="382"/>
      <c r="S573" s="382"/>
      <c r="T573" s="382"/>
      <c r="U573" s="382"/>
      <c r="V573" s="382"/>
      <c r="W573" s="382"/>
      <c r="X573" s="382"/>
      <c r="Y573" s="382"/>
      <c r="Z573" s="382"/>
      <c r="AA573" s="382"/>
      <c r="AB573" s="382"/>
      <c r="AC573" s="382"/>
      <c r="AD573" s="382"/>
      <c r="AE573" s="382"/>
      <c r="AF573" s="382"/>
      <c r="AG573" s="382"/>
      <c r="AH573" s="382"/>
      <c r="AI573" s="382"/>
      <c r="AJ573" s="382"/>
      <c r="AK573" s="382"/>
      <c r="AL573" s="382"/>
      <c r="AM573" s="382"/>
      <c r="AN573" s="382"/>
      <c r="AO573" s="382"/>
      <c r="AP573" s="382"/>
      <c r="AQ573" s="383"/>
    </row>
    <row r="574" spans="1:52" s="322" customFormat="1" ht="15" customHeight="1" outlineLevel="1">
      <c r="A574" s="322" t="str">
        <f t="shared" si="128"/>
        <v>1</v>
      </c>
      <c r="L574" s="702" t="s">
        <v>281</v>
      </c>
      <c r="M574" s="703"/>
      <c r="N574" s="379">
        <f>INDEX('Общие сведения'!$M$113:$M$139,MATCH($A574,'Общие сведения'!$D$113:$D$139,0))</f>
        <v>0</v>
      </c>
      <c r="O574" s="382"/>
      <c r="P574" s="382"/>
      <c r="Q574" s="382"/>
      <c r="R574" s="382"/>
      <c r="S574" s="382"/>
      <c r="T574" s="382"/>
      <c r="U574" s="382"/>
      <c r="V574" s="382"/>
      <c r="W574" s="382"/>
      <c r="X574" s="382"/>
      <c r="Y574" s="382"/>
      <c r="Z574" s="382"/>
      <c r="AA574" s="382"/>
      <c r="AB574" s="382"/>
      <c r="AC574" s="382"/>
      <c r="AD574" s="382"/>
      <c r="AE574" s="382"/>
      <c r="AF574" s="382"/>
      <c r="AG574" s="382"/>
      <c r="AH574" s="382"/>
      <c r="AI574" s="382"/>
      <c r="AJ574" s="382"/>
      <c r="AK574" s="382"/>
      <c r="AL574" s="382"/>
      <c r="AM574" s="382"/>
      <c r="AN574" s="382"/>
      <c r="AO574" s="382"/>
      <c r="AP574" s="382"/>
      <c r="AQ574" s="383"/>
    </row>
    <row r="575" spans="1:52" s="322" customFormat="1" ht="15" customHeight="1" outlineLevel="1">
      <c r="A575" s="322" t="str">
        <f t="shared" si="128"/>
        <v>1</v>
      </c>
      <c r="G575" s="322" t="b">
        <f>F571="одноставочный"</f>
        <v>1</v>
      </c>
      <c r="L575" s="384" t="s">
        <v>686</v>
      </c>
      <c r="M575" s="385"/>
      <c r="N575" s="386"/>
      <c r="O575" s="386"/>
      <c r="P575" s="386"/>
      <c r="Q575" s="386"/>
      <c r="R575" s="386"/>
      <c r="S575" s="386"/>
      <c r="T575" s="386"/>
      <c r="U575" s="386"/>
      <c r="V575" s="386"/>
      <c r="W575" s="386"/>
      <c r="X575" s="386"/>
      <c r="Y575" s="386"/>
      <c r="Z575" s="386"/>
      <c r="AA575" s="386"/>
      <c r="AB575" s="386"/>
      <c r="AC575" s="386"/>
      <c r="AD575" s="386"/>
      <c r="AE575" s="386"/>
      <c r="AF575" s="386"/>
      <c r="AG575" s="386"/>
      <c r="AH575" s="386"/>
      <c r="AI575" s="386"/>
      <c r="AJ575" s="386"/>
      <c r="AK575" s="386"/>
      <c r="AL575" s="386"/>
      <c r="AM575" s="386"/>
      <c r="AN575" s="386"/>
      <c r="AO575" s="386"/>
      <c r="AP575" s="386"/>
      <c r="AQ575" s="387"/>
    </row>
    <row r="576" spans="1:52" s="388" customFormat="1" ht="15" customHeight="1" outlineLevel="1">
      <c r="A576" s="322" t="str">
        <f t="shared" si="128"/>
        <v>1</v>
      </c>
      <c r="B576" s="322" t="s">
        <v>1203</v>
      </c>
      <c r="G576" s="322" t="b">
        <f>F571="одноставочный"</f>
        <v>1</v>
      </c>
      <c r="L576" s="389" t="s">
        <v>1135</v>
      </c>
      <c r="M576" s="390" t="s">
        <v>678</v>
      </c>
      <c r="N576" s="391" t="e">
        <f>SUMIFS(INDEX(Калькуляция!$T$15:$AM$262,,MATCH(N$3,Калькуляция!$T$3:$AM$3,0)),Калькуляция!$A$15:$A$262,$A576,Калькуляция!$B$15:$B$262,$B576)</f>
        <v>#N/A</v>
      </c>
      <c r="O576" s="391" t="e">
        <f>SUMIFS(INDEX(Калькуляция!$T$15:$AM$262,,MATCH(O$3,Калькуляция!$T$3:$AM$3,0)),Калькуляция!$A$15:$A$262,$A576,Калькуляция!$B$15:$B$262,$B576)</f>
        <v>#N/A</v>
      </c>
      <c r="P576" s="392" t="e">
        <f>IF(N576=0,0,(O576-N576)/N576*100)</f>
        <v>#N/A</v>
      </c>
      <c r="Q576" s="391" t="e">
        <f>SUMIFS(INDEX(Калькуляция!$T$15:$AM$262,,MATCH(Q$3,Калькуляция!$T$3:$AM$3,0)),Калькуляция!$A$15:$A$262,$A576,Калькуляция!$B$15:$B$262,$B576)</f>
        <v>#N/A</v>
      </c>
      <c r="R576" s="391" t="e">
        <f>SUMIFS(INDEX(Калькуляция!$T$15:$AM$262,,MATCH(R$3,Калькуляция!$T$3:$AM$3,0)),Калькуляция!$A$15:$A$262,$A576,Калькуляция!$B$15:$B$262,$B576)</f>
        <v>#N/A</v>
      </c>
      <c r="S576" s="392" t="e">
        <f>IF(Q576=0,0,(R576-Q576)/Q576*100)</f>
        <v>#N/A</v>
      </c>
      <c r="T576" s="391" t="e">
        <f>SUMIFS(INDEX(Калькуляция!$T$15:$AM$262,,MATCH(T$3,Калькуляция!$T$3:$AM$3,0)),Калькуляция!$A$15:$A$262,$A576,Калькуляция!$B$15:$B$262,$B576)</f>
        <v>#N/A</v>
      </c>
      <c r="U576" s="391" t="e">
        <f>SUMIFS(INDEX(Калькуляция!$T$15:$AM$262,,MATCH(U$3,Калькуляция!$T$3:$AM$3,0)),Калькуляция!$A$15:$A$262,$A576,Калькуляция!$B$15:$B$262,$B576)</f>
        <v>#N/A</v>
      </c>
      <c r="V576" s="392" t="e">
        <f>IF(T576=0,0,(U576-T576)/T576*100)</f>
        <v>#N/A</v>
      </c>
      <c r="W576" s="391" t="e">
        <f>SUMIFS(INDEX(Калькуляция!$T$15:$AM$262,,MATCH(W$3,Калькуляция!$T$3:$AM$3,0)),Калькуляция!$A$15:$A$262,$A576,Калькуляция!$B$15:$B$262,$B576)</f>
        <v>#N/A</v>
      </c>
      <c r="X576" s="391" t="e">
        <f>SUMIFS(INDEX(Калькуляция!$T$15:$AM$262,,MATCH(X$3,Калькуляция!$T$3:$AM$3,0)),Калькуляция!$A$15:$A$262,$A576,Калькуляция!$B$15:$B$262,$B576)</f>
        <v>#N/A</v>
      </c>
      <c r="Y576" s="392" t="e">
        <f>IF(W576=0,0,(X576-W576)/W576*100)</f>
        <v>#N/A</v>
      </c>
      <c r="Z576" s="391" t="e">
        <f>SUMIFS(INDEX(Калькуляция!$T$15:$AM$262,,MATCH(Z$3,Калькуляция!$T$3:$AM$3,0)),Калькуляция!$A$15:$A$262,$A576,Калькуляция!$B$15:$B$262,$B576)</f>
        <v>#N/A</v>
      </c>
      <c r="AA576" s="391" t="e">
        <f>SUMIFS(INDEX(Калькуляция!$T$15:$AM$262,,MATCH(AA$3,Калькуляция!$T$3:$AM$3,0)),Калькуляция!$A$15:$A$262,$A576,Калькуляция!$B$15:$B$262,$B576)</f>
        <v>#N/A</v>
      </c>
      <c r="AB576" s="392" t="e">
        <f>IF(Z576=0,0,(AA576-Z576)/Z576*100)</f>
        <v>#N/A</v>
      </c>
      <c r="AC576" s="391" t="e">
        <f>SUMIFS(INDEX(Калькуляция!$T$15:$AM$262,,MATCH(AC$3,Калькуляция!$T$3:$AM$3,0)),Калькуляция!$A$15:$A$262,$A576,Калькуляция!$B$15:$B$262,$B576)</f>
        <v>#N/A</v>
      </c>
      <c r="AD576" s="391" t="e">
        <f>SUMIFS(INDEX(Калькуляция!$T$15:$AM$262,,MATCH(AD$3,Калькуляция!$T$3:$AM$3,0)),Калькуляция!$A$15:$A$262,$A576,Калькуляция!$B$15:$B$262,$B576)</f>
        <v>#N/A</v>
      </c>
      <c r="AE576" s="392" t="e">
        <f>IF(AC576=0,0,(AD576-AC576)/AC576*100)</f>
        <v>#N/A</v>
      </c>
      <c r="AF576" s="391" t="e">
        <f>SUMIFS(INDEX(Калькуляция!$T$15:$AM$262,,MATCH(AF$3,Калькуляция!$T$3:$AM$3,0)),Калькуляция!$A$15:$A$262,$A576,Калькуляция!$B$15:$B$262,$B576)</f>
        <v>#N/A</v>
      </c>
      <c r="AG576" s="391" t="e">
        <f>SUMIFS(INDEX(Калькуляция!$T$15:$AM$262,,MATCH(AG$3,Калькуляция!$T$3:$AM$3,0)),Калькуляция!$A$15:$A$262,$A576,Калькуляция!$B$15:$B$262,$B576)</f>
        <v>#N/A</v>
      </c>
      <c r="AH576" s="392" t="e">
        <f>IF(AF576=0,0,(AG576-AF576)/AF576*100)</f>
        <v>#N/A</v>
      </c>
      <c r="AI576" s="391" t="e">
        <f>SUMIFS(INDEX(Калькуляция!$T$15:$AM$262,,MATCH(AI$3,Калькуляция!$T$3:$AM$3,0)),Калькуляция!$A$15:$A$262,$A576,Калькуляция!$B$15:$B$262,$B576)</f>
        <v>#N/A</v>
      </c>
      <c r="AJ576" s="391" t="e">
        <f>SUMIFS(INDEX(Калькуляция!$T$15:$AM$262,,MATCH(AJ$3,Калькуляция!$T$3:$AM$3,0)),Калькуляция!$A$15:$A$262,$A576,Калькуляция!$B$15:$B$262,$B576)</f>
        <v>#N/A</v>
      </c>
      <c r="AK576" s="392" t="e">
        <f>IF(AI576=0,0,(AJ576-AI576)/AI576*100)</f>
        <v>#N/A</v>
      </c>
      <c r="AL576" s="391" t="e">
        <f>SUMIFS(INDEX(Калькуляция!$T$15:$AM$262,,MATCH(AL$3,Калькуляция!$T$3:$AM$3,0)),Калькуляция!$A$15:$A$262,$A576,Калькуляция!$B$15:$B$262,$B576)</f>
        <v>#N/A</v>
      </c>
      <c r="AM576" s="391" t="e">
        <f>SUMIFS(INDEX(Калькуляция!$T$15:$AM$262,,MATCH(AM$3,Калькуляция!$T$3:$AM$3,0)),Калькуляция!$A$15:$A$262,$A576,Калькуляция!$B$15:$B$262,$B576)</f>
        <v>#N/A</v>
      </c>
      <c r="AN576" s="392" t="e">
        <f>IF(AL576=0,0,(AM576-AL576)/AL576*100)</f>
        <v>#N/A</v>
      </c>
      <c r="AO576" s="391" t="e">
        <f>SUMIFS(INDEX(Калькуляция!$T$15:$AM$262,,MATCH(AO$3,Калькуляция!$T$3:$AM$3,0)),Калькуляция!$A$15:$A$262,$A576,Калькуляция!$B$15:$B$262,$B576)</f>
        <v>#N/A</v>
      </c>
      <c r="AP576" s="391" t="e">
        <f>SUMIFS(INDEX(Калькуляция!$T$15:$AM$262,,MATCH(AP$3,Калькуляция!$T$3:$AM$3,0)),Калькуляция!$A$15:$A$262,$A576,Калькуляция!$B$15:$B$262,$B576)</f>
        <v>#N/A</v>
      </c>
      <c r="AQ576" s="392" t="e">
        <f>IF(AO576=0,0,(AP576-AO576)/AO576*100)</f>
        <v>#N/A</v>
      </c>
    </row>
    <row r="577" spans="1:43" s="388" customFormat="1" ht="15" customHeight="1" outlineLevel="1">
      <c r="A577" s="322" t="str">
        <f t="shared" si="128"/>
        <v>1</v>
      </c>
      <c r="B577" s="322" t="s">
        <v>1204</v>
      </c>
      <c r="G577" s="322" t="b">
        <f>F571="одноставочный"</f>
        <v>1</v>
      </c>
      <c r="L577" s="389" t="s">
        <v>1136</v>
      </c>
      <c r="M577" s="390" t="s">
        <v>678</v>
      </c>
      <c r="N577" s="391" t="e">
        <f>SUMIFS(INDEX(Калькуляция!$T$15:$AM$262,,MATCH(N$3,Калькуляция!$T$3:$AM$3,0)),Калькуляция!$A$15:$A$262,$A577,Калькуляция!$B$15:$B$262,$B577)</f>
        <v>#N/A</v>
      </c>
      <c r="O577" s="391" t="e">
        <f>SUMIFS(INDEX(Калькуляция!$T$15:$AM$262,,MATCH(O$3,Калькуляция!$T$3:$AM$3,0)),Калькуляция!$A$15:$A$262,$A577,Калькуляция!$B$15:$B$262,$B577)</f>
        <v>#N/A</v>
      </c>
      <c r="P577" s="392" t="e">
        <f>IF(N577=0,0,(O577-N577)/N577*100)</f>
        <v>#N/A</v>
      </c>
      <c r="Q577" s="391" t="e">
        <f>SUMIFS(INDEX(Калькуляция!$T$15:$AM$262,,MATCH(Q$3,Калькуляция!$T$3:$AM$3,0)),Калькуляция!$A$15:$A$262,$A577,Калькуляция!$B$15:$B$262,$B577)</f>
        <v>#N/A</v>
      </c>
      <c r="R577" s="391" t="e">
        <f>SUMIFS(INDEX(Калькуляция!$T$15:$AM$262,,MATCH(R$3,Калькуляция!$T$3:$AM$3,0)),Калькуляция!$A$15:$A$262,$A577,Калькуляция!$B$15:$B$262,$B577)</f>
        <v>#N/A</v>
      </c>
      <c r="S577" s="392" t="e">
        <f>IF(Q577=0,0,(R577-Q577)/Q577*100)</f>
        <v>#N/A</v>
      </c>
      <c r="T577" s="391" t="e">
        <f>SUMIFS(INDEX(Калькуляция!$T$15:$AM$262,,MATCH(T$3,Калькуляция!$T$3:$AM$3,0)),Калькуляция!$A$15:$A$262,$A577,Калькуляция!$B$15:$B$262,$B577)</f>
        <v>#N/A</v>
      </c>
      <c r="U577" s="391" t="e">
        <f>SUMIFS(INDEX(Калькуляция!$T$15:$AM$262,,MATCH(U$3,Калькуляция!$T$3:$AM$3,0)),Калькуляция!$A$15:$A$262,$A577,Калькуляция!$B$15:$B$262,$B577)</f>
        <v>#N/A</v>
      </c>
      <c r="V577" s="392" t="e">
        <f>IF(T577=0,0,(U577-T577)/T577*100)</f>
        <v>#N/A</v>
      </c>
      <c r="W577" s="391" t="e">
        <f>SUMIFS(INDEX(Калькуляция!$T$15:$AM$262,,MATCH(W$3,Калькуляция!$T$3:$AM$3,0)),Калькуляция!$A$15:$A$262,$A577,Калькуляция!$B$15:$B$262,$B577)</f>
        <v>#N/A</v>
      </c>
      <c r="X577" s="391" t="e">
        <f>SUMIFS(INDEX(Калькуляция!$T$15:$AM$262,,MATCH(X$3,Калькуляция!$T$3:$AM$3,0)),Калькуляция!$A$15:$A$262,$A577,Калькуляция!$B$15:$B$262,$B577)</f>
        <v>#N/A</v>
      </c>
      <c r="Y577" s="392" t="e">
        <f>IF(W577=0,0,(X577-W577)/W577*100)</f>
        <v>#N/A</v>
      </c>
      <c r="Z577" s="391" t="e">
        <f>SUMIFS(INDEX(Калькуляция!$T$15:$AM$262,,MATCH(Z$3,Калькуляция!$T$3:$AM$3,0)),Калькуляция!$A$15:$A$262,$A577,Калькуляция!$B$15:$B$262,$B577)</f>
        <v>#N/A</v>
      </c>
      <c r="AA577" s="391" t="e">
        <f>SUMIFS(INDEX(Калькуляция!$T$15:$AM$262,,MATCH(AA$3,Калькуляция!$T$3:$AM$3,0)),Калькуляция!$A$15:$A$262,$A577,Калькуляция!$B$15:$B$262,$B577)</f>
        <v>#N/A</v>
      </c>
      <c r="AB577" s="392" t="e">
        <f>IF(Z577=0,0,(AA577-Z577)/Z577*100)</f>
        <v>#N/A</v>
      </c>
      <c r="AC577" s="391" t="e">
        <f>SUMIFS(INDEX(Калькуляция!$T$15:$AM$262,,MATCH(AC$3,Калькуляция!$T$3:$AM$3,0)),Калькуляция!$A$15:$A$262,$A577,Калькуляция!$B$15:$B$262,$B577)</f>
        <v>#N/A</v>
      </c>
      <c r="AD577" s="391" t="e">
        <f>SUMIFS(INDEX(Калькуляция!$T$15:$AM$262,,MATCH(AD$3,Калькуляция!$T$3:$AM$3,0)),Калькуляция!$A$15:$A$262,$A577,Калькуляция!$B$15:$B$262,$B577)</f>
        <v>#N/A</v>
      </c>
      <c r="AE577" s="392" t="e">
        <f>IF(AC577=0,0,(AD577-AC577)/AC577*100)</f>
        <v>#N/A</v>
      </c>
      <c r="AF577" s="391" t="e">
        <f>SUMIFS(INDEX(Калькуляция!$T$15:$AM$262,,MATCH(AF$3,Калькуляция!$T$3:$AM$3,0)),Калькуляция!$A$15:$A$262,$A577,Калькуляция!$B$15:$B$262,$B577)</f>
        <v>#N/A</v>
      </c>
      <c r="AG577" s="391" t="e">
        <f>SUMIFS(INDEX(Калькуляция!$T$15:$AM$262,,MATCH(AG$3,Калькуляция!$T$3:$AM$3,0)),Калькуляция!$A$15:$A$262,$A577,Калькуляция!$B$15:$B$262,$B577)</f>
        <v>#N/A</v>
      </c>
      <c r="AH577" s="392" t="e">
        <f>IF(AF577=0,0,(AG577-AF577)/AF577*100)</f>
        <v>#N/A</v>
      </c>
      <c r="AI577" s="391" t="e">
        <f>SUMIFS(INDEX(Калькуляция!$T$15:$AM$262,,MATCH(AI$3,Калькуляция!$T$3:$AM$3,0)),Калькуляция!$A$15:$A$262,$A577,Калькуляция!$B$15:$B$262,$B577)</f>
        <v>#N/A</v>
      </c>
      <c r="AJ577" s="391" t="e">
        <f>SUMIFS(INDEX(Калькуляция!$T$15:$AM$262,,MATCH(AJ$3,Калькуляция!$T$3:$AM$3,0)),Калькуляция!$A$15:$A$262,$A577,Калькуляция!$B$15:$B$262,$B577)</f>
        <v>#N/A</v>
      </c>
      <c r="AK577" s="392" t="e">
        <f>IF(AI577=0,0,(AJ577-AI577)/AI577*100)</f>
        <v>#N/A</v>
      </c>
      <c r="AL577" s="391" t="e">
        <f>SUMIFS(INDEX(Калькуляция!$T$15:$AM$262,,MATCH(AL$3,Калькуляция!$T$3:$AM$3,0)),Калькуляция!$A$15:$A$262,$A577,Калькуляция!$B$15:$B$262,$B577)</f>
        <v>#N/A</v>
      </c>
      <c r="AM577" s="391" t="e">
        <f>SUMIFS(INDEX(Калькуляция!$T$15:$AM$262,,MATCH(AM$3,Калькуляция!$T$3:$AM$3,0)),Калькуляция!$A$15:$A$262,$A577,Калькуляция!$B$15:$B$262,$B577)</f>
        <v>#N/A</v>
      </c>
      <c r="AN577" s="392" t="e">
        <f>IF(AL577=0,0,(AM577-AL577)/AL577*100)</f>
        <v>#N/A</v>
      </c>
      <c r="AO577" s="391" t="e">
        <f>SUMIFS(INDEX(Калькуляция!$T$15:$AM$262,,MATCH(AO$3,Калькуляция!$T$3:$AM$3,0)),Калькуляция!$A$15:$A$262,$A577,Калькуляция!$B$15:$B$262,$B577)</f>
        <v>#N/A</v>
      </c>
      <c r="AP577" s="391" t="e">
        <f>SUMIFS(INDEX(Калькуляция!$T$15:$AM$262,,MATCH(AP$3,Калькуляция!$T$3:$AM$3,0)),Калькуляция!$A$15:$A$262,$A577,Калькуляция!$B$15:$B$262,$B577)</f>
        <v>#N/A</v>
      </c>
      <c r="AQ577" s="392" t="e">
        <f>IF(AO577=0,0,(AP577-AO577)/AO577*100)</f>
        <v>#N/A</v>
      </c>
    </row>
    <row r="578" spans="1:43" s="322" customFormat="1" ht="15" customHeight="1" outlineLevel="1">
      <c r="A578" s="322" t="str">
        <f t="shared" si="128"/>
        <v>1</v>
      </c>
      <c r="G578" s="322" t="b">
        <f>F571="одноставочный"</f>
        <v>1</v>
      </c>
      <c r="L578" s="393" t="s">
        <v>687</v>
      </c>
      <c r="M578" s="394" t="s">
        <v>145</v>
      </c>
      <c r="N578" s="395" t="e">
        <f>IF(N576=0,0,N577/N576)*100</f>
        <v>#N/A</v>
      </c>
      <c r="O578" s="395" t="e">
        <f>IF(O576=0,0,O577/O576)*100</f>
        <v>#N/A</v>
      </c>
      <c r="P578" s="396"/>
      <c r="Q578" s="395" t="e">
        <f>IF(Q576=0,0,Q577/Q576)*100</f>
        <v>#N/A</v>
      </c>
      <c r="R578" s="395" t="e">
        <f>IF(R576=0,0,R577/R576)*100</f>
        <v>#N/A</v>
      </c>
      <c r="S578" s="396"/>
      <c r="T578" s="395" t="e">
        <f>IF(T576=0,0,T577/T576)*100</f>
        <v>#N/A</v>
      </c>
      <c r="U578" s="395" t="e">
        <f>IF(U576=0,0,U577/U576)*100</f>
        <v>#N/A</v>
      </c>
      <c r="V578" s="396"/>
      <c r="W578" s="395" t="e">
        <f>IF(W576=0,0,W577/W576)*100</f>
        <v>#N/A</v>
      </c>
      <c r="X578" s="395" t="e">
        <f>IF(X576=0,0,X577/X576)*100</f>
        <v>#N/A</v>
      </c>
      <c r="Y578" s="396"/>
      <c r="Z578" s="395" t="e">
        <f>IF(Z576=0,0,Z577/Z576)*100</f>
        <v>#N/A</v>
      </c>
      <c r="AA578" s="395" t="e">
        <f>IF(AA576=0,0,AA577/AA576)*100</f>
        <v>#N/A</v>
      </c>
      <c r="AB578" s="396"/>
      <c r="AC578" s="395" t="e">
        <f>IF(AC576=0,0,AC577/AC576)*100</f>
        <v>#N/A</v>
      </c>
      <c r="AD578" s="395" t="e">
        <f>IF(AD576=0,0,AD577/AD576)*100</f>
        <v>#N/A</v>
      </c>
      <c r="AE578" s="396"/>
      <c r="AF578" s="395" t="e">
        <f>IF(AF576=0,0,AF577/AF576)*100</f>
        <v>#N/A</v>
      </c>
      <c r="AG578" s="395" t="e">
        <f>IF(AG576=0,0,AG577/AG576)*100</f>
        <v>#N/A</v>
      </c>
      <c r="AH578" s="396"/>
      <c r="AI578" s="395" t="e">
        <f>IF(AI576=0,0,AI577/AI576)*100</f>
        <v>#N/A</v>
      </c>
      <c r="AJ578" s="395" t="e">
        <f>IF(AJ576=0,0,AJ577/AJ576)*100</f>
        <v>#N/A</v>
      </c>
      <c r="AK578" s="396"/>
      <c r="AL578" s="395" t="e">
        <f>IF(AL576=0,0,AL577/AL576)*100</f>
        <v>#N/A</v>
      </c>
      <c r="AM578" s="395" t="e">
        <f>IF(AM576=0,0,AM577/AM576)*100</f>
        <v>#N/A</v>
      </c>
      <c r="AN578" s="396"/>
      <c r="AO578" s="395" t="e">
        <f>IF(AO576=0,0,AO577/AO576)*100</f>
        <v>#N/A</v>
      </c>
      <c r="AP578" s="395" t="e">
        <f>IF(AP576=0,0,AP577/AP576)*100</f>
        <v>#N/A</v>
      </c>
      <c r="AQ578" s="396"/>
    </row>
    <row r="579" spans="1:43" s="322" customFormat="1" ht="15" customHeight="1" outlineLevel="1">
      <c r="A579" s="322" t="str">
        <f t="shared" si="128"/>
        <v>1</v>
      </c>
      <c r="B579" s="108" t="s">
        <v>1212</v>
      </c>
      <c r="G579" s="322" t="b">
        <f>F571="одноставочный"</f>
        <v>1</v>
      </c>
      <c r="L579" s="393" t="s">
        <v>688</v>
      </c>
      <c r="M579" s="394" t="s">
        <v>328</v>
      </c>
      <c r="N579" s="624" t="e">
        <f>SUMIFS(INDEX(Калькуляция!$T$15:$AM$262,,MATCH(N$3,Калькуляция!$T$3:$AM$3,0)),Калькуляция!$A$15:$A$262,$A579,Калькуляция!$B$15:$B$262,$B579)</f>
        <v>#N/A</v>
      </c>
      <c r="O579" s="624" t="e">
        <f>SUMIFS(INDEX(Калькуляция!$T$15:$AM$262,,MATCH(O$3,Калькуляция!$T$3:$AM$3,0)),Калькуляция!$A$15:$A$262,$A579,Калькуляция!$B$15:$B$262,$B579)</f>
        <v>#N/A</v>
      </c>
      <c r="P579" s="521" t="e">
        <f>IF(N579=0,0,(O579-N579)/N579*100)</f>
        <v>#N/A</v>
      </c>
      <c r="Q579" s="624" t="e">
        <f>SUMIFS(INDEX(Калькуляция!$T$15:$AM$262,,MATCH(Q$3,Калькуляция!$T$3:$AM$3,0)),Калькуляция!$A$15:$A$262,$A579,Калькуляция!$B$15:$B$262,$B579)</f>
        <v>#N/A</v>
      </c>
      <c r="R579" s="624" t="e">
        <f>SUMIFS(INDEX(Калькуляция!$T$15:$AM$262,,MATCH(R$3,Калькуляция!$T$3:$AM$3,0)),Калькуляция!$A$15:$A$262,$A579,Калькуляция!$B$15:$B$262,$B579)</f>
        <v>#N/A</v>
      </c>
      <c r="S579" s="521" t="e">
        <f>IF(Q579=0,0,(R579-Q579)/Q579*100)</f>
        <v>#N/A</v>
      </c>
      <c r="T579" s="624" t="e">
        <f>SUMIFS(INDEX(Калькуляция!$T$15:$AM$262,,MATCH(T$3,Калькуляция!$T$3:$AM$3,0)),Калькуляция!$A$15:$A$262,$A579,Калькуляция!$B$15:$B$262,$B579)</f>
        <v>#N/A</v>
      </c>
      <c r="U579" s="624" t="e">
        <f>SUMIFS(INDEX(Калькуляция!$T$15:$AM$262,,MATCH(U$3,Калькуляция!$T$3:$AM$3,0)),Калькуляция!$A$15:$A$262,$A579,Калькуляция!$B$15:$B$262,$B579)</f>
        <v>#N/A</v>
      </c>
      <c r="V579" s="521" t="e">
        <f>IF(T579=0,0,(U579-T579)/T579*100)</f>
        <v>#N/A</v>
      </c>
      <c r="W579" s="624" t="e">
        <f>SUMIFS(INDEX(Калькуляция!$T$15:$AM$262,,MATCH(W$3,Калькуляция!$T$3:$AM$3,0)),Калькуляция!$A$15:$A$262,$A579,Калькуляция!$B$15:$B$262,$B579)</f>
        <v>#N/A</v>
      </c>
      <c r="X579" s="624" t="e">
        <f>SUMIFS(INDEX(Калькуляция!$T$15:$AM$262,,MATCH(X$3,Калькуляция!$T$3:$AM$3,0)),Калькуляция!$A$15:$A$262,$A579,Калькуляция!$B$15:$B$262,$B579)</f>
        <v>#N/A</v>
      </c>
      <c r="Y579" s="521" t="e">
        <f>IF(W579=0,0,(X579-W579)/W579*100)</f>
        <v>#N/A</v>
      </c>
      <c r="Z579" s="624" t="e">
        <f>SUMIFS(INDEX(Калькуляция!$T$15:$AM$262,,MATCH(Z$3,Калькуляция!$T$3:$AM$3,0)),Калькуляция!$A$15:$A$262,$A579,Калькуляция!$B$15:$B$262,$B579)</f>
        <v>#N/A</v>
      </c>
      <c r="AA579" s="624" t="e">
        <f>SUMIFS(INDEX(Калькуляция!$T$15:$AM$262,,MATCH(AA$3,Калькуляция!$T$3:$AM$3,0)),Калькуляция!$A$15:$A$262,$A579,Калькуляция!$B$15:$B$262,$B579)</f>
        <v>#N/A</v>
      </c>
      <c r="AB579" s="521" t="e">
        <f>IF(Z579=0,0,(AA579-Z579)/Z579*100)</f>
        <v>#N/A</v>
      </c>
      <c r="AC579" s="624" t="e">
        <f>SUMIFS(INDEX(Калькуляция!$T$15:$AM$262,,MATCH(AC$3,Калькуляция!$T$3:$AM$3,0)),Калькуляция!$A$15:$A$262,$A579,Калькуляция!$B$15:$B$262,$B579)</f>
        <v>#N/A</v>
      </c>
      <c r="AD579" s="624" t="e">
        <f>SUMIFS(INDEX(Калькуляция!$T$15:$AM$262,,MATCH(AD$3,Калькуляция!$T$3:$AM$3,0)),Калькуляция!$A$15:$A$262,$A579,Калькуляция!$B$15:$B$262,$B579)</f>
        <v>#N/A</v>
      </c>
      <c r="AE579" s="521" t="e">
        <f>IF(AC579=0,0,(AD579-AC579)/AC579*100)</f>
        <v>#N/A</v>
      </c>
      <c r="AF579" s="624" t="e">
        <f>SUMIFS(INDEX(Калькуляция!$T$15:$AM$262,,MATCH(AF$3,Калькуляция!$T$3:$AM$3,0)),Калькуляция!$A$15:$A$262,$A579,Калькуляция!$B$15:$B$262,$B579)</f>
        <v>#N/A</v>
      </c>
      <c r="AG579" s="624" t="e">
        <f>SUMIFS(INDEX(Калькуляция!$T$15:$AM$262,,MATCH(AG$3,Калькуляция!$T$3:$AM$3,0)),Калькуляция!$A$15:$A$262,$A579,Калькуляция!$B$15:$B$262,$B579)</f>
        <v>#N/A</v>
      </c>
      <c r="AH579" s="521" t="e">
        <f>IF(AF579=0,0,(AG579-AF579)/AF579*100)</f>
        <v>#N/A</v>
      </c>
      <c r="AI579" s="624" t="e">
        <f>SUMIFS(INDEX(Калькуляция!$T$15:$AM$262,,MATCH(AI$3,Калькуляция!$T$3:$AM$3,0)),Калькуляция!$A$15:$A$262,$A579,Калькуляция!$B$15:$B$262,$B579)</f>
        <v>#N/A</v>
      </c>
      <c r="AJ579" s="624" t="e">
        <f>SUMIFS(INDEX(Калькуляция!$T$15:$AM$262,,MATCH(AJ$3,Калькуляция!$T$3:$AM$3,0)),Калькуляция!$A$15:$A$262,$A579,Калькуляция!$B$15:$B$262,$B579)</f>
        <v>#N/A</v>
      </c>
      <c r="AK579" s="521" t="e">
        <f>IF(AI579=0,0,(AJ579-AI579)/AI579*100)</f>
        <v>#N/A</v>
      </c>
      <c r="AL579" s="624" t="e">
        <f>SUMIFS(INDEX(Калькуляция!$T$15:$AM$262,,MATCH(AL$3,Калькуляция!$T$3:$AM$3,0)),Калькуляция!$A$15:$A$262,$A579,Калькуляция!$B$15:$B$262,$B579)</f>
        <v>#N/A</v>
      </c>
      <c r="AM579" s="624" t="e">
        <f>SUMIFS(INDEX(Калькуляция!$T$15:$AM$262,,MATCH(AM$3,Калькуляция!$T$3:$AM$3,0)),Калькуляция!$A$15:$A$262,$A579,Калькуляция!$B$15:$B$262,$B579)</f>
        <v>#N/A</v>
      </c>
      <c r="AN579" s="521" t="e">
        <f>IF(AL579=0,0,(AM579-AL579)/AL579*100)</f>
        <v>#N/A</v>
      </c>
      <c r="AO579" s="624" t="e">
        <f>SUMIFS(INDEX(Калькуляция!$T$15:$AM$262,,MATCH(AO$3,Калькуляция!$T$3:$AM$3,0)),Калькуляция!$A$15:$A$262,$A579,Калькуляция!$B$15:$B$262,$B579)</f>
        <v>#N/A</v>
      </c>
      <c r="AP579" s="624" t="e">
        <f>SUMIFS(INDEX(Калькуляция!$T$15:$AM$262,,MATCH(AP$3,Калькуляция!$T$3:$AM$3,0)),Калькуляция!$A$15:$A$262,$A579,Калькуляция!$B$15:$B$262,$B579)</f>
        <v>#N/A</v>
      </c>
      <c r="AQ579" s="521" t="e">
        <f>IF(AO579=0,0,(AP579-AO579)/AO579*100)</f>
        <v>#N/A</v>
      </c>
    </row>
    <row r="580" spans="1:43" s="388" customFormat="1" ht="15" customHeight="1" outlineLevel="1">
      <c r="A580" s="322" t="str">
        <f t="shared" si="128"/>
        <v>1</v>
      </c>
      <c r="B580" s="108" t="s">
        <v>1206</v>
      </c>
      <c r="G580" s="322" t="b">
        <f>F571="одноставочный"</f>
        <v>1</v>
      </c>
      <c r="L580" s="389" t="s">
        <v>689</v>
      </c>
      <c r="M580" s="390" t="s">
        <v>678</v>
      </c>
      <c r="N580" s="391" t="e">
        <f>SUMIFS(INDEX(Калькуляция!$T$15:$AM$262,,MATCH(N$3,Калькуляция!$T$3:$AM$3,0)),Калькуляция!$A$15:$A$262,$A580,Калькуляция!$B$15:$B$262,$B580)</f>
        <v>#N/A</v>
      </c>
      <c r="O580" s="391" t="e">
        <f>SUMIFS(INDEX(Калькуляция!$T$15:$AM$262,,MATCH(O$3,Калькуляция!$T$3:$AM$3,0)),Калькуляция!$A$15:$A$262,$A580,Калькуляция!$B$15:$B$262,$B580)</f>
        <v>#N/A</v>
      </c>
      <c r="P580" s="392" t="e">
        <f>IF(N580=0,0,(O580-N580)/N580*100)</f>
        <v>#N/A</v>
      </c>
      <c r="Q580" s="391" t="e">
        <f>SUMIFS(INDEX(Калькуляция!$T$15:$AM$262,,MATCH(Q$3,Калькуляция!$T$3:$AM$3,0)),Калькуляция!$A$15:$A$262,$A580,Калькуляция!$B$15:$B$262,$B580)</f>
        <v>#N/A</v>
      </c>
      <c r="R580" s="391" t="e">
        <f>SUMIFS(INDEX(Калькуляция!$T$15:$AM$262,,MATCH(R$3,Калькуляция!$T$3:$AM$3,0)),Калькуляция!$A$15:$A$262,$A580,Калькуляция!$B$15:$B$262,$B580)</f>
        <v>#N/A</v>
      </c>
      <c r="S580" s="392" t="e">
        <f>IF(Q580=0,0,(R580-Q580)/Q580*100)</f>
        <v>#N/A</v>
      </c>
      <c r="T580" s="391" t="e">
        <f>SUMIFS(INDEX(Калькуляция!$T$15:$AM$262,,MATCH(T$3,Калькуляция!$T$3:$AM$3,0)),Калькуляция!$A$15:$A$262,$A580,Калькуляция!$B$15:$B$262,$B580)</f>
        <v>#N/A</v>
      </c>
      <c r="U580" s="391" t="e">
        <f>SUMIFS(INDEX(Калькуляция!$T$15:$AM$262,,MATCH(U$3,Калькуляция!$T$3:$AM$3,0)),Калькуляция!$A$15:$A$262,$A580,Калькуляция!$B$15:$B$262,$B580)</f>
        <v>#N/A</v>
      </c>
      <c r="V580" s="392" t="e">
        <f>IF(T580=0,0,(U580-T580)/T580*100)</f>
        <v>#N/A</v>
      </c>
      <c r="W580" s="391" t="e">
        <f>SUMIFS(INDEX(Калькуляция!$T$15:$AM$262,,MATCH(W$3,Калькуляция!$T$3:$AM$3,0)),Калькуляция!$A$15:$A$262,$A580,Калькуляция!$B$15:$B$262,$B580)</f>
        <v>#N/A</v>
      </c>
      <c r="X580" s="391" t="e">
        <f>SUMIFS(INDEX(Калькуляция!$T$15:$AM$262,,MATCH(X$3,Калькуляция!$T$3:$AM$3,0)),Калькуляция!$A$15:$A$262,$A580,Калькуляция!$B$15:$B$262,$B580)</f>
        <v>#N/A</v>
      </c>
      <c r="Y580" s="392" t="e">
        <f>IF(W580=0,0,(X580-W580)/W580*100)</f>
        <v>#N/A</v>
      </c>
      <c r="Z580" s="391" t="e">
        <f>SUMIFS(INDEX(Калькуляция!$T$15:$AM$262,,MATCH(Z$3,Калькуляция!$T$3:$AM$3,0)),Калькуляция!$A$15:$A$262,$A580,Калькуляция!$B$15:$B$262,$B580)</f>
        <v>#N/A</v>
      </c>
      <c r="AA580" s="391" t="e">
        <f>SUMIFS(INDEX(Калькуляция!$T$15:$AM$262,,MATCH(AA$3,Калькуляция!$T$3:$AM$3,0)),Калькуляция!$A$15:$A$262,$A580,Калькуляция!$B$15:$B$262,$B580)</f>
        <v>#N/A</v>
      </c>
      <c r="AB580" s="392" t="e">
        <f>IF(Z580=0,0,(AA580-Z580)/Z580*100)</f>
        <v>#N/A</v>
      </c>
      <c r="AC580" s="391" t="e">
        <f>SUMIFS(INDEX(Калькуляция!$T$15:$AM$262,,MATCH(AC$3,Калькуляция!$T$3:$AM$3,0)),Калькуляция!$A$15:$A$262,$A580,Калькуляция!$B$15:$B$262,$B580)</f>
        <v>#N/A</v>
      </c>
      <c r="AD580" s="391" t="e">
        <f>SUMIFS(INDEX(Калькуляция!$T$15:$AM$262,,MATCH(AD$3,Калькуляция!$T$3:$AM$3,0)),Калькуляция!$A$15:$A$262,$A580,Калькуляция!$B$15:$B$262,$B580)</f>
        <v>#N/A</v>
      </c>
      <c r="AE580" s="392" t="e">
        <f>IF(AC580=0,0,(AD580-AC580)/AC580*100)</f>
        <v>#N/A</v>
      </c>
      <c r="AF580" s="391" t="e">
        <f>SUMIFS(INDEX(Калькуляция!$T$15:$AM$262,,MATCH(AF$3,Калькуляция!$T$3:$AM$3,0)),Калькуляция!$A$15:$A$262,$A580,Калькуляция!$B$15:$B$262,$B580)</f>
        <v>#N/A</v>
      </c>
      <c r="AG580" s="391" t="e">
        <f>SUMIFS(INDEX(Калькуляция!$T$15:$AM$262,,MATCH(AG$3,Калькуляция!$T$3:$AM$3,0)),Калькуляция!$A$15:$A$262,$A580,Калькуляция!$B$15:$B$262,$B580)</f>
        <v>#N/A</v>
      </c>
      <c r="AH580" s="392" t="e">
        <f>IF(AF580=0,0,(AG580-AF580)/AF580*100)</f>
        <v>#N/A</v>
      </c>
      <c r="AI580" s="391" t="e">
        <f>SUMIFS(INDEX(Калькуляция!$T$15:$AM$262,,MATCH(AI$3,Калькуляция!$T$3:$AM$3,0)),Калькуляция!$A$15:$A$262,$A580,Калькуляция!$B$15:$B$262,$B580)</f>
        <v>#N/A</v>
      </c>
      <c r="AJ580" s="391" t="e">
        <f>SUMIFS(INDEX(Калькуляция!$T$15:$AM$262,,MATCH(AJ$3,Калькуляция!$T$3:$AM$3,0)),Калькуляция!$A$15:$A$262,$A580,Калькуляция!$B$15:$B$262,$B580)</f>
        <v>#N/A</v>
      </c>
      <c r="AK580" s="392" t="e">
        <f>IF(AI580=0,0,(AJ580-AI580)/AI580*100)</f>
        <v>#N/A</v>
      </c>
      <c r="AL580" s="391" t="e">
        <f>SUMIFS(INDEX(Калькуляция!$T$15:$AM$262,,MATCH(AL$3,Калькуляция!$T$3:$AM$3,0)),Калькуляция!$A$15:$A$262,$A580,Калькуляция!$B$15:$B$262,$B580)</f>
        <v>#N/A</v>
      </c>
      <c r="AM580" s="391" t="e">
        <f>SUMIFS(INDEX(Калькуляция!$T$15:$AM$262,,MATCH(AM$3,Калькуляция!$T$3:$AM$3,0)),Калькуляция!$A$15:$A$262,$A580,Калькуляция!$B$15:$B$262,$B580)</f>
        <v>#N/A</v>
      </c>
      <c r="AN580" s="392" t="e">
        <f>IF(AL580=0,0,(AM580-AL580)/AL580*100)</f>
        <v>#N/A</v>
      </c>
      <c r="AO580" s="391" t="e">
        <f>SUMIFS(INDEX(Калькуляция!$T$15:$AM$262,,MATCH(AO$3,Калькуляция!$T$3:$AM$3,0)),Калькуляция!$A$15:$A$262,$A580,Калькуляция!$B$15:$B$262,$B580)</f>
        <v>#N/A</v>
      </c>
      <c r="AP580" s="391" t="e">
        <f>SUMIFS(INDEX(Калькуляция!$T$15:$AM$262,,MATCH(AP$3,Калькуляция!$T$3:$AM$3,0)),Калькуляция!$A$15:$A$262,$A580,Калькуляция!$B$15:$B$262,$B580)</f>
        <v>#N/A</v>
      </c>
      <c r="AQ580" s="392" t="e">
        <f>IF(AO580=0,0,(AP580-AO580)/AO580*100)</f>
        <v>#N/A</v>
      </c>
    </row>
    <row r="581" spans="1:43" s="388" customFormat="1" ht="15" customHeight="1" outlineLevel="1">
      <c r="A581" s="322" t="str">
        <f t="shared" si="128"/>
        <v>1</v>
      </c>
      <c r="B581" s="108" t="s">
        <v>1205</v>
      </c>
      <c r="G581" s="322" t="b">
        <f>F571="одноставочный"</f>
        <v>1</v>
      </c>
      <c r="L581" s="389" t="s">
        <v>690</v>
      </c>
      <c r="M581" s="390" t="s">
        <v>678</v>
      </c>
      <c r="N581" s="391" t="e">
        <f>SUMIFS(INDEX(Калькуляция!$T$15:$AM$262,,MATCH(N$3,Калькуляция!$T$3:$AM$3,0)),Калькуляция!$A$15:$A$262,$A581,Калькуляция!$B$15:$B$262,$B581)</f>
        <v>#N/A</v>
      </c>
      <c r="O581" s="391" t="e">
        <f>SUMIFS(INDEX(Калькуляция!$T$15:$AM$262,,MATCH(O$3,Калькуляция!$T$3:$AM$3,0)),Калькуляция!$A$15:$A$262,$A581,Калькуляция!$B$15:$B$262,$B581)</f>
        <v>#N/A</v>
      </c>
      <c r="P581" s="392" t="e">
        <f>IF(N581=0,0,(O581-N581)/N581*100)</f>
        <v>#N/A</v>
      </c>
      <c r="Q581" s="391" t="e">
        <f>SUMIFS(INDEX(Калькуляция!$T$15:$AM$262,,MATCH(Q$3,Калькуляция!$T$3:$AM$3,0)),Калькуляция!$A$15:$A$262,$A581,Калькуляция!$B$15:$B$262,$B581)</f>
        <v>#N/A</v>
      </c>
      <c r="R581" s="391" t="e">
        <f>SUMIFS(INDEX(Калькуляция!$T$15:$AM$262,,MATCH(R$3,Калькуляция!$T$3:$AM$3,0)),Калькуляция!$A$15:$A$262,$A581,Калькуляция!$B$15:$B$262,$B581)</f>
        <v>#N/A</v>
      </c>
      <c r="S581" s="392" t="e">
        <f>IF(Q581=0,0,(R581-Q581)/Q581*100)</f>
        <v>#N/A</v>
      </c>
      <c r="T581" s="391" t="e">
        <f>SUMIFS(INDEX(Калькуляция!$T$15:$AM$262,,MATCH(T$3,Калькуляция!$T$3:$AM$3,0)),Калькуляция!$A$15:$A$262,$A581,Калькуляция!$B$15:$B$262,$B581)</f>
        <v>#N/A</v>
      </c>
      <c r="U581" s="391" t="e">
        <f>SUMIFS(INDEX(Калькуляция!$T$15:$AM$262,,MATCH(U$3,Калькуляция!$T$3:$AM$3,0)),Калькуляция!$A$15:$A$262,$A581,Калькуляция!$B$15:$B$262,$B581)</f>
        <v>#N/A</v>
      </c>
      <c r="V581" s="392" t="e">
        <f>IF(T581=0,0,(U581-T581)/T581*100)</f>
        <v>#N/A</v>
      </c>
      <c r="W581" s="391" t="e">
        <f>SUMIFS(INDEX(Калькуляция!$T$15:$AM$262,,MATCH(W$3,Калькуляция!$T$3:$AM$3,0)),Калькуляция!$A$15:$A$262,$A581,Калькуляция!$B$15:$B$262,$B581)</f>
        <v>#N/A</v>
      </c>
      <c r="X581" s="391" t="e">
        <f>SUMIFS(INDEX(Калькуляция!$T$15:$AM$262,,MATCH(X$3,Калькуляция!$T$3:$AM$3,0)),Калькуляция!$A$15:$A$262,$A581,Калькуляция!$B$15:$B$262,$B581)</f>
        <v>#N/A</v>
      </c>
      <c r="Y581" s="392" t="e">
        <f>IF(W581=0,0,(X581-W581)/W581*100)</f>
        <v>#N/A</v>
      </c>
      <c r="Z581" s="391" t="e">
        <f>SUMIFS(INDEX(Калькуляция!$T$15:$AM$262,,MATCH(Z$3,Калькуляция!$T$3:$AM$3,0)),Калькуляция!$A$15:$A$262,$A581,Калькуляция!$B$15:$B$262,$B581)</f>
        <v>#N/A</v>
      </c>
      <c r="AA581" s="391" t="e">
        <f>SUMIFS(INDEX(Калькуляция!$T$15:$AM$262,,MATCH(AA$3,Калькуляция!$T$3:$AM$3,0)),Калькуляция!$A$15:$A$262,$A581,Калькуляция!$B$15:$B$262,$B581)</f>
        <v>#N/A</v>
      </c>
      <c r="AB581" s="392" t="e">
        <f>IF(Z581=0,0,(AA581-Z581)/Z581*100)</f>
        <v>#N/A</v>
      </c>
      <c r="AC581" s="391" t="e">
        <f>SUMIFS(INDEX(Калькуляция!$T$15:$AM$262,,MATCH(AC$3,Калькуляция!$T$3:$AM$3,0)),Калькуляция!$A$15:$A$262,$A581,Калькуляция!$B$15:$B$262,$B581)</f>
        <v>#N/A</v>
      </c>
      <c r="AD581" s="391" t="e">
        <f>SUMIFS(INDEX(Калькуляция!$T$15:$AM$262,,MATCH(AD$3,Калькуляция!$T$3:$AM$3,0)),Калькуляция!$A$15:$A$262,$A581,Калькуляция!$B$15:$B$262,$B581)</f>
        <v>#N/A</v>
      </c>
      <c r="AE581" s="392" t="e">
        <f>IF(AC581=0,0,(AD581-AC581)/AC581*100)</f>
        <v>#N/A</v>
      </c>
      <c r="AF581" s="391" t="e">
        <f>SUMIFS(INDEX(Калькуляция!$T$15:$AM$262,,MATCH(AF$3,Калькуляция!$T$3:$AM$3,0)),Калькуляция!$A$15:$A$262,$A581,Калькуляция!$B$15:$B$262,$B581)</f>
        <v>#N/A</v>
      </c>
      <c r="AG581" s="391" t="e">
        <f>SUMIFS(INDEX(Калькуляция!$T$15:$AM$262,,MATCH(AG$3,Калькуляция!$T$3:$AM$3,0)),Калькуляция!$A$15:$A$262,$A581,Калькуляция!$B$15:$B$262,$B581)</f>
        <v>#N/A</v>
      </c>
      <c r="AH581" s="392" t="e">
        <f>IF(AF581=0,0,(AG581-AF581)/AF581*100)</f>
        <v>#N/A</v>
      </c>
      <c r="AI581" s="391" t="e">
        <f>SUMIFS(INDEX(Калькуляция!$T$15:$AM$262,,MATCH(AI$3,Калькуляция!$T$3:$AM$3,0)),Калькуляция!$A$15:$A$262,$A581,Калькуляция!$B$15:$B$262,$B581)</f>
        <v>#N/A</v>
      </c>
      <c r="AJ581" s="391" t="e">
        <f>SUMIFS(INDEX(Калькуляция!$T$15:$AM$262,,MATCH(AJ$3,Калькуляция!$T$3:$AM$3,0)),Калькуляция!$A$15:$A$262,$A581,Калькуляция!$B$15:$B$262,$B581)</f>
        <v>#N/A</v>
      </c>
      <c r="AK581" s="392" t="e">
        <f>IF(AI581=0,0,(AJ581-AI581)/AI581*100)</f>
        <v>#N/A</v>
      </c>
      <c r="AL581" s="391" t="e">
        <f>SUMIFS(INDEX(Калькуляция!$T$15:$AM$262,,MATCH(AL$3,Калькуляция!$T$3:$AM$3,0)),Калькуляция!$A$15:$A$262,$A581,Калькуляция!$B$15:$B$262,$B581)</f>
        <v>#N/A</v>
      </c>
      <c r="AM581" s="391" t="e">
        <f>SUMIFS(INDEX(Калькуляция!$T$15:$AM$262,,MATCH(AM$3,Калькуляция!$T$3:$AM$3,0)),Калькуляция!$A$15:$A$262,$A581,Калькуляция!$B$15:$B$262,$B581)</f>
        <v>#N/A</v>
      </c>
      <c r="AN581" s="392" t="e">
        <f>IF(AL581=0,0,(AM581-AL581)/AL581*100)</f>
        <v>#N/A</v>
      </c>
      <c r="AO581" s="391" t="e">
        <f>SUMIFS(INDEX(Калькуляция!$T$15:$AM$262,,MATCH(AO$3,Калькуляция!$T$3:$AM$3,0)),Калькуляция!$A$15:$A$262,$A581,Калькуляция!$B$15:$B$262,$B581)</f>
        <v>#N/A</v>
      </c>
      <c r="AP581" s="391" t="e">
        <f>SUMIFS(INDEX(Калькуляция!$T$15:$AM$262,,MATCH(AP$3,Калькуляция!$T$3:$AM$3,0)),Калькуляция!$A$15:$A$262,$A581,Калькуляция!$B$15:$B$262,$B581)</f>
        <v>#N/A</v>
      </c>
      <c r="AQ581" s="392" t="e">
        <f>IF(AO581=0,0,(AP581-AO581)/AO581*100)</f>
        <v>#N/A</v>
      </c>
    </row>
    <row r="582" spans="1:43" s="322" customFormat="1" ht="15" customHeight="1" outlineLevel="1">
      <c r="A582" s="322" t="str">
        <f t="shared" si="128"/>
        <v>1</v>
      </c>
      <c r="B582" s="108"/>
      <c r="G582" s="322" t="b">
        <f>F571="одноставочный"</f>
        <v>1</v>
      </c>
      <c r="L582" s="393" t="s">
        <v>687</v>
      </c>
      <c r="M582" s="394" t="s">
        <v>145</v>
      </c>
      <c r="N582" s="395" t="e">
        <f>IF(N580=0,0,N581/N580)*100</f>
        <v>#N/A</v>
      </c>
      <c r="O582" s="395" t="e">
        <f>IF(O580=0,0,O581/O580)*100</f>
        <v>#N/A</v>
      </c>
      <c r="P582" s="396"/>
      <c r="Q582" s="395" t="e">
        <f>IF(Q580=0,0,Q581/Q580)*100</f>
        <v>#N/A</v>
      </c>
      <c r="R582" s="395" t="e">
        <f>IF(R580=0,0,R581/R580)*100</f>
        <v>#N/A</v>
      </c>
      <c r="S582" s="396"/>
      <c r="T582" s="395" t="e">
        <f>IF(T580=0,0,T581/T580)*100</f>
        <v>#N/A</v>
      </c>
      <c r="U582" s="395" t="e">
        <f>IF(U580=0,0,U581/U580)*100</f>
        <v>#N/A</v>
      </c>
      <c r="V582" s="396"/>
      <c r="W582" s="395" t="e">
        <f>IF(W580=0,0,W581/W580)*100</f>
        <v>#N/A</v>
      </c>
      <c r="X582" s="395" t="e">
        <f>IF(X580=0,0,X581/X580)*100</f>
        <v>#N/A</v>
      </c>
      <c r="Y582" s="396"/>
      <c r="Z582" s="395" t="e">
        <f>IF(Z580=0,0,Z581/Z580)*100</f>
        <v>#N/A</v>
      </c>
      <c r="AA582" s="395" t="e">
        <f>IF(AA580=0,0,AA581/AA580)*100</f>
        <v>#N/A</v>
      </c>
      <c r="AB582" s="396"/>
      <c r="AC582" s="395" t="e">
        <f>IF(AC580=0,0,AC581/AC580)*100</f>
        <v>#N/A</v>
      </c>
      <c r="AD582" s="395" t="e">
        <f>IF(AD580=0,0,AD581/AD580)*100</f>
        <v>#N/A</v>
      </c>
      <c r="AE582" s="396"/>
      <c r="AF582" s="395" t="e">
        <f>IF(AF580=0,0,AF581/AF580)*100</f>
        <v>#N/A</v>
      </c>
      <c r="AG582" s="395" t="e">
        <f>IF(AG580=0,0,AG581/AG580)*100</f>
        <v>#N/A</v>
      </c>
      <c r="AH582" s="396"/>
      <c r="AI582" s="395" t="e">
        <f>IF(AI580=0,0,AI581/AI580)*100</f>
        <v>#N/A</v>
      </c>
      <c r="AJ582" s="395" t="e">
        <f>IF(AJ580=0,0,AJ581/AJ580)*100</f>
        <v>#N/A</v>
      </c>
      <c r="AK582" s="396"/>
      <c r="AL582" s="395" t="e">
        <f>IF(AL580=0,0,AL581/AL580)*100</f>
        <v>#N/A</v>
      </c>
      <c r="AM582" s="395" t="e">
        <f>IF(AM580=0,0,AM581/AM580)*100</f>
        <v>#N/A</v>
      </c>
      <c r="AN582" s="396"/>
      <c r="AO582" s="395" t="e">
        <f>IF(AO580=0,0,AO581/AO580)*100</f>
        <v>#N/A</v>
      </c>
      <c r="AP582" s="395" t="e">
        <f>IF(AP580=0,0,AP581/AP580)*100</f>
        <v>#N/A</v>
      </c>
      <c r="AQ582" s="396"/>
    </row>
    <row r="583" spans="1:43" s="322" customFormat="1" ht="15" customHeight="1" outlineLevel="1">
      <c r="A583" s="322" t="str">
        <f t="shared" si="128"/>
        <v>1</v>
      </c>
      <c r="B583" s="108" t="s">
        <v>1213</v>
      </c>
      <c r="G583" s="322" t="b">
        <f>F571="одноставочный"</f>
        <v>1</v>
      </c>
      <c r="L583" s="393" t="s">
        <v>1207</v>
      </c>
      <c r="M583" s="394" t="s">
        <v>328</v>
      </c>
      <c r="N583" s="624" t="e">
        <f>SUMIFS(INDEX(Калькуляция!$T$15:$AM$262,,MATCH(N$3,Калькуляция!$T$3:$AM$3,0)),Калькуляция!$A$15:$A$262,$A583,Калькуляция!$B$15:$B$262,$B583)</f>
        <v>#N/A</v>
      </c>
      <c r="O583" s="624" t="e">
        <f>SUMIFS(INDEX(Калькуляция!$T$15:$AM$262,,MATCH(O$3,Калькуляция!$T$3:$AM$3,0)),Калькуляция!$A$15:$A$262,$A583,Калькуляция!$B$15:$B$262,$B583)</f>
        <v>#N/A</v>
      </c>
      <c r="P583" s="521" t="e">
        <f>IF(N583=0,0,(O583-N583)/N583*100)</f>
        <v>#N/A</v>
      </c>
      <c r="Q583" s="624" t="e">
        <f>SUMIFS(INDEX(Калькуляция!$T$15:$AM$262,,MATCH(Q$3,Калькуляция!$T$3:$AM$3,0)),Калькуляция!$A$15:$A$262,$A583,Калькуляция!$B$15:$B$262,$B583)</f>
        <v>#N/A</v>
      </c>
      <c r="R583" s="624" t="e">
        <f>SUMIFS(INDEX(Калькуляция!$T$15:$AM$262,,MATCH(R$3,Калькуляция!$T$3:$AM$3,0)),Калькуляция!$A$15:$A$262,$A583,Калькуляция!$B$15:$B$262,$B583)</f>
        <v>#N/A</v>
      </c>
      <c r="S583" s="521" t="e">
        <f>IF(Q583=0,0,(R583-Q583)/Q583*100)</f>
        <v>#N/A</v>
      </c>
      <c r="T583" s="624" t="e">
        <f>SUMIFS(INDEX(Калькуляция!$T$15:$AM$262,,MATCH(T$3,Калькуляция!$T$3:$AM$3,0)),Калькуляция!$A$15:$A$262,$A583,Калькуляция!$B$15:$B$262,$B583)</f>
        <v>#N/A</v>
      </c>
      <c r="U583" s="624" t="e">
        <f>SUMIFS(INDEX(Калькуляция!$T$15:$AM$262,,MATCH(U$3,Калькуляция!$T$3:$AM$3,0)),Калькуляция!$A$15:$A$262,$A583,Калькуляция!$B$15:$B$262,$B583)</f>
        <v>#N/A</v>
      </c>
      <c r="V583" s="521" t="e">
        <f>IF(T583=0,0,(U583-T583)/T583*100)</f>
        <v>#N/A</v>
      </c>
      <c r="W583" s="624" t="e">
        <f>SUMIFS(INDEX(Калькуляция!$T$15:$AM$262,,MATCH(W$3,Калькуляция!$T$3:$AM$3,0)),Калькуляция!$A$15:$A$262,$A583,Калькуляция!$B$15:$B$262,$B583)</f>
        <v>#N/A</v>
      </c>
      <c r="X583" s="624" t="e">
        <f>SUMIFS(INDEX(Калькуляция!$T$15:$AM$262,,MATCH(X$3,Калькуляция!$T$3:$AM$3,0)),Калькуляция!$A$15:$A$262,$A583,Калькуляция!$B$15:$B$262,$B583)</f>
        <v>#N/A</v>
      </c>
      <c r="Y583" s="521" t="e">
        <f>IF(W583=0,0,(X583-W583)/W583*100)</f>
        <v>#N/A</v>
      </c>
      <c r="Z583" s="624" t="e">
        <f>SUMIFS(INDEX(Калькуляция!$T$15:$AM$262,,MATCH(Z$3,Калькуляция!$T$3:$AM$3,0)),Калькуляция!$A$15:$A$262,$A583,Калькуляция!$B$15:$B$262,$B583)</f>
        <v>#N/A</v>
      </c>
      <c r="AA583" s="624" t="e">
        <f>SUMIFS(INDEX(Калькуляция!$T$15:$AM$262,,MATCH(AA$3,Калькуляция!$T$3:$AM$3,0)),Калькуляция!$A$15:$A$262,$A583,Калькуляция!$B$15:$B$262,$B583)</f>
        <v>#N/A</v>
      </c>
      <c r="AB583" s="521" t="e">
        <f>IF(Z583=0,0,(AA583-Z583)/Z583*100)</f>
        <v>#N/A</v>
      </c>
      <c r="AC583" s="624" t="e">
        <f>SUMIFS(INDEX(Калькуляция!$T$15:$AM$262,,MATCH(AC$3,Калькуляция!$T$3:$AM$3,0)),Калькуляция!$A$15:$A$262,$A583,Калькуляция!$B$15:$B$262,$B583)</f>
        <v>#N/A</v>
      </c>
      <c r="AD583" s="624" t="e">
        <f>SUMIFS(INDEX(Калькуляция!$T$15:$AM$262,,MATCH(AD$3,Калькуляция!$T$3:$AM$3,0)),Калькуляция!$A$15:$A$262,$A583,Калькуляция!$B$15:$B$262,$B583)</f>
        <v>#N/A</v>
      </c>
      <c r="AE583" s="521" t="e">
        <f>IF(AC583=0,0,(AD583-AC583)/AC583*100)</f>
        <v>#N/A</v>
      </c>
      <c r="AF583" s="624" t="e">
        <f>SUMIFS(INDEX(Калькуляция!$T$15:$AM$262,,MATCH(AF$3,Калькуляция!$T$3:$AM$3,0)),Калькуляция!$A$15:$A$262,$A583,Калькуляция!$B$15:$B$262,$B583)</f>
        <v>#N/A</v>
      </c>
      <c r="AG583" s="624" t="e">
        <f>SUMIFS(INDEX(Калькуляция!$T$15:$AM$262,,MATCH(AG$3,Калькуляция!$T$3:$AM$3,0)),Калькуляция!$A$15:$A$262,$A583,Калькуляция!$B$15:$B$262,$B583)</f>
        <v>#N/A</v>
      </c>
      <c r="AH583" s="521" t="e">
        <f>IF(AF583=0,0,(AG583-AF583)/AF583*100)</f>
        <v>#N/A</v>
      </c>
      <c r="AI583" s="624" t="e">
        <f>SUMIFS(INDEX(Калькуляция!$T$15:$AM$262,,MATCH(AI$3,Калькуляция!$T$3:$AM$3,0)),Калькуляция!$A$15:$A$262,$A583,Калькуляция!$B$15:$B$262,$B583)</f>
        <v>#N/A</v>
      </c>
      <c r="AJ583" s="624" t="e">
        <f>SUMIFS(INDEX(Калькуляция!$T$15:$AM$262,,MATCH(AJ$3,Калькуляция!$T$3:$AM$3,0)),Калькуляция!$A$15:$A$262,$A583,Калькуляция!$B$15:$B$262,$B583)</f>
        <v>#N/A</v>
      </c>
      <c r="AK583" s="521" t="e">
        <f>IF(AI583=0,0,(AJ583-AI583)/AI583*100)</f>
        <v>#N/A</v>
      </c>
      <c r="AL583" s="624" t="e">
        <f>SUMIFS(INDEX(Калькуляция!$T$15:$AM$262,,MATCH(AL$3,Калькуляция!$T$3:$AM$3,0)),Калькуляция!$A$15:$A$262,$A583,Калькуляция!$B$15:$B$262,$B583)</f>
        <v>#N/A</v>
      </c>
      <c r="AM583" s="624" t="e">
        <f>SUMIFS(INDEX(Калькуляция!$T$15:$AM$262,,MATCH(AM$3,Калькуляция!$T$3:$AM$3,0)),Калькуляция!$A$15:$A$262,$A583,Калькуляция!$B$15:$B$262,$B583)</f>
        <v>#N/A</v>
      </c>
      <c r="AN583" s="521" t="e">
        <f>IF(AL583=0,0,(AM583-AL583)/AL583*100)</f>
        <v>#N/A</v>
      </c>
      <c r="AO583" s="624" t="e">
        <f>SUMIFS(INDEX(Калькуляция!$T$15:$AM$262,,MATCH(AO$3,Калькуляция!$T$3:$AM$3,0)),Калькуляция!$A$15:$A$262,$A583,Калькуляция!$B$15:$B$262,$B583)</f>
        <v>#N/A</v>
      </c>
      <c r="AP583" s="624" t="e">
        <f>SUMIFS(INDEX(Калькуляция!$T$15:$AM$262,,MATCH(AP$3,Калькуляция!$T$3:$AM$3,0)),Калькуляция!$A$15:$A$262,$A583,Калькуляция!$B$15:$B$262,$B583)</f>
        <v>#N/A</v>
      </c>
      <c r="AQ583" s="521" t="e">
        <f>IF(AO583=0,0,(AP583-AO583)/AO583*100)</f>
        <v>#N/A</v>
      </c>
    </row>
    <row r="584" spans="1:43" s="322" customFormat="1" ht="15" customHeight="1" outlineLevel="1">
      <c r="A584" s="322" t="str">
        <f t="shared" si="128"/>
        <v>1</v>
      </c>
      <c r="G584" s="322" t="b">
        <f>F571="одноставочный"</f>
        <v>1</v>
      </c>
      <c r="J584" s="322" t="s">
        <v>1436</v>
      </c>
      <c r="L584" s="342" t="s">
        <v>370</v>
      </c>
      <c r="M584" s="341"/>
      <c r="N584" s="339"/>
      <c r="O584" s="339"/>
      <c r="P584" s="339"/>
      <c r="Q584" s="339"/>
      <c r="R584" s="339"/>
      <c r="S584" s="339"/>
      <c r="T584" s="339"/>
      <c r="U584" s="339"/>
      <c r="V584" s="339"/>
      <c r="W584" s="339"/>
      <c r="X584" s="339"/>
      <c r="Y584" s="339"/>
      <c r="Z584" s="339"/>
      <c r="AA584" s="339"/>
      <c r="AB584" s="339"/>
      <c r="AC584" s="339"/>
      <c r="AD584" s="339"/>
      <c r="AE584" s="339"/>
      <c r="AF584" s="339"/>
      <c r="AG584" s="339"/>
      <c r="AH584" s="339"/>
      <c r="AI584" s="339"/>
      <c r="AJ584" s="339"/>
      <c r="AK584" s="339"/>
      <c r="AL584" s="339"/>
      <c r="AM584" s="339"/>
      <c r="AN584" s="339"/>
      <c r="AO584" s="339"/>
      <c r="AP584" s="339"/>
      <c r="AQ584" s="340"/>
    </row>
    <row r="585" spans="1:43" s="322" customFormat="1" ht="15" customHeight="1" outlineLevel="1">
      <c r="A585" s="322" t="str">
        <f>A583</f>
        <v>1</v>
      </c>
      <c r="G585" s="322" t="b">
        <f>F571="двухставочный"</f>
        <v>0</v>
      </c>
      <c r="L585" s="384" t="s">
        <v>691</v>
      </c>
      <c r="M585" s="385"/>
      <c r="N585" s="386"/>
      <c r="O585" s="386"/>
      <c r="P585" s="386"/>
      <c r="Q585" s="386"/>
      <c r="R585" s="386"/>
      <c r="S585" s="386"/>
      <c r="T585" s="386"/>
      <c r="U585" s="386"/>
      <c r="V585" s="386"/>
      <c r="W585" s="386"/>
      <c r="X585" s="386"/>
      <c r="Y585" s="386"/>
      <c r="Z585" s="386"/>
      <c r="AA585" s="386"/>
      <c r="AB585" s="386"/>
      <c r="AC585" s="386"/>
      <c r="AD585" s="386"/>
      <c r="AE585" s="386"/>
      <c r="AF585" s="386"/>
      <c r="AG585" s="386"/>
      <c r="AH585" s="386"/>
      <c r="AI585" s="386"/>
      <c r="AJ585" s="386"/>
      <c r="AK585" s="386"/>
      <c r="AL585" s="386"/>
      <c r="AM585" s="386"/>
      <c r="AN585" s="386"/>
      <c r="AO585" s="386"/>
      <c r="AP585" s="386"/>
      <c r="AQ585" s="387"/>
    </row>
    <row r="586" spans="1:43" s="322" customFormat="1" ht="15" customHeight="1" outlineLevel="1">
      <c r="A586" s="322" t="str">
        <f t="shared" si="128"/>
        <v>1</v>
      </c>
      <c r="G586" s="322" t="b">
        <f>F571="двухставочный"</f>
        <v>0</v>
      </c>
      <c r="L586" s="399" t="s">
        <v>1214</v>
      </c>
      <c r="M586" s="400"/>
      <c r="N586" s="401"/>
      <c r="O586" s="401"/>
      <c r="P586" s="401"/>
      <c r="Q586" s="401"/>
      <c r="R586" s="401"/>
      <c r="S586" s="401"/>
      <c r="T586" s="401"/>
      <c r="U586" s="401"/>
      <c r="V586" s="401"/>
      <c r="W586" s="401"/>
      <c r="X586" s="401"/>
      <c r="Y586" s="401"/>
      <c r="Z586" s="401"/>
      <c r="AA586" s="401"/>
      <c r="AB586" s="401"/>
      <c r="AC586" s="401"/>
      <c r="AD586" s="401"/>
      <c r="AE586" s="401"/>
      <c r="AF586" s="401"/>
      <c r="AG586" s="401"/>
      <c r="AH586" s="401"/>
      <c r="AI586" s="401"/>
      <c r="AJ586" s="401"/>
      <c r="AK586" s="401"/>
      <c r="AL586" s="401"/>
      <c r="AM586" s="401"/>
      <c r="AN586" s="401"/>
      <c r="AO586" s="401"/>
      <c r="AP586" s="401"/>
      <c r="AQ586" s="402"/>
    </row>
    <row r="587" spans="1:43" s="322" customFormat="1" ht="15" customHeight="1" outlineLevel="1">
      <c r="A587" s="322" t="str">
        <f t="shared" si="128"/>
        <v>1</v>
      </c>
      <c r="G587" s="322" t="b">
        <f>F571="двухставочный"</f>
        <v>0</v>
      </c>
      <c r="L587" s="403" t="s">
        <v>692</v>
      </c>
      <c r="M587" s="394" t="s">
        <v>678</v>
      </c>
      <c r="N587" s="397" t="e">
        <f>IF(N589=0,0,(N588*N589+N590*N591*6)/N589)</f>
        <v>#N/A</v>
      </c>
      <c r="O587" s="397" t="e">
        <f>IF(O589=0,0,(O588*O589+O590*O591*6)/O589)</f>
        <v>#N/A</v>
      </c>
      <c r="P587" s="396" t="e">
        <f>IF(N587=0,0,(O587-N587)/N587*100)</f>
        <v>#N/A</v>
      </c>
      <c r="Q587" s="397" t="e">
        <f>IF(Q589=0,0,(Q588*Q589+Q590*Q591*6)/Q589)</f>
        <v>#N/A</v>
      </c>
      <c r="R587" s="397" t="e">
        <f>IF(R589=0,0,(R588*R589+R590*R591*6)/R589)</f>
        <v>#N/A</v>
      </c>
      <c r="S587" s="396" t="e">
        <f>IF(Q587=0,0,(R587-Q587)/Q587*100)</f>
        <v>#N/A</v>
      </c>
      <c r="T587" s="397" t="e">
        <f>IF(T589=0,0,(T588*T589+T590*T591*6)/T589)</f>
        <v>#N/A</v>
      </c>
      <c r="U587" s="397" t="e">
        <f>IF(U589=0,0,(U588*U589+U590*U591*6)/U589)</f>
        <v>#N/A</v>
      </c>
      <c r="V587" s="396" t="e">
        <f>IF(T587=0,0,(U587-T587)/T587*100)</f>
        <v>#N/A</v>
      </c>
      <c r="W587" s="397" t="e">
        <f>IF(W589=0,0,(W588*W589+W590*W591*6)/W589)</f>
        <v>#N/A</v>
      </c>
      <c r="X587" s="397" t="e">
        <f>IF(X589=0,0,(X588*X589+X590*X591*6)/X589)</f>
        <v>#N/A</v>
      </c>
      <c r="Y587" s="396" t="e">
        <f>IF(W587=0,0,(X587-W587)/W587*100)</f>
        <v>#N/A</v>
      </c>
      <c r="Z587" s="397" t="e">
        <f>IF(Z589=0,0,(Z588*Z589+Z590*Z591*6)/Z589)</f>
        <v>#N/A</v>
      </c>
      <c r="AA587" s="397" t="e">
        <f>IF(AA589=0,0,(AA588*AA589+AA590*AA591*6)/AA589)</f>
        <v>#N/A</v>
      </c>
      <c r="AB587" s="396" t="e">
        <f>IF(Z587=0,0,(AA587-Z587)/Z587*100)</f>
        <v>#N/A</v>
      </c>
      <c r="AC587" s="397" t="e">
        <f>IF(AC589=0,0,(AC588*AC589+AC590*AC591*6)/AC589)</f>
        <v>#N/A</v>
      </c>
      <c r="AD587" s="397" t="e">
        <f>IF(AD589=0,0,(AD588*AD589+AD590*AD591*6)/AD589)</f>
        <v>#N/A</v>
      </c>
      <c r="AE587" s="396" t="e">
        <f>IF(AC587=0,0,(AD587-AC587)/AC587*100)</f>
        <v>#N/A</v>
      </c>
      <c r="AF587" s="397" t="e">
        <f>IF(AF589=0,0,(AF588*AF589+AF590*AF591*6)/AF589)</f>
        <v>#N/A</v>
      </c>
      <c r="AG587" s="397" t="e">
        <f>IF(AG589=0,0,(AG588*AG589+AG590*AG591*6)/AG589)</f>
        <v>#N/A</v>
      </c>
      <c r="AH587" s="396" t="e">
        <f>IF(AF587=0,0,(AG587-AF587)/AF587*100)</f>
        <v>#N/A</v>
      </c>
      <c r="AI587" s="397" t="e">
        <f>IF(AI589=0,0,(AI588*AI589+AI590*AI591*6)/AI589)</f>
        <v>#N/A</v>
      </c>
      <c r="AJ587" s="397" t="e">
        <f>IF(AJ589=0,0,(AJ588*AJ589+AJ590*AJ591*6)/AJ589)</f>
        <v>#N/A</v>
      </c>
      <c r="AK587" s="396" t="e">
        <f>IF(AI587=0,0,(AJ587-AI587)/AI587*100)</f>
        <v>#N/A</v>
      </c>
      <c r="AL587" s="397" t="e">
        <f>IF(AL589=0,0,(AL588*AL589+AL590*AL591*6)/AL589)</f>
        <v>#N/A</v>
      </c>
      <c r="AM587" s="397" t="e">
        <f>IF(AM589=0,0,(AM588*AM589+AM590*AM591*6)/AM589)</f>
        <v>#N/A</v>
      </c>
      <c r="AN587" s="396" t="e">
        <f>IF(AL587=0,0,(AM587-AL587)/AL587*100)</f>
        <v>#N/A</v>
      </c>
      <c r="AO587" s="397" t="e">
        <f>IF(AO589=0,0,(AO588*AO589+AO590*AO591*6)/AO589)</f>
        <v>#N/A</v>
      </c>
      <c r="AP587" s="397" t="e">
        <f>IF(AP589=0,0,(AP588*AP589+AP590*AP591*6)/AP589)</f>
        <v>#N/A</v>
      </c>
      <c r="AQ587" s="396" t="e">
        <f>IF(AO587=0,0,(AP587-AO587)/AO587*100)</f>
        <v>#N/A</v>
      </c>
    </row>
    <row r="588" spans="1:43" s="322" customFormat="1" ht="15" customHeight="1" outlineLevel="1">
      <c r="A588" s="322" t="str">
        <f t="shared" si="128"/>
        <v>1</v>
      </c>
      <c r="G588" s="322" t="b">
        <f>F571="двухставочный"</f>
        <v>0</v>
      </c>
      <c r="L588" s="403" t="s">
        <v>693</v>
      </c>
      <c r="M588" s="394" t="s">
        <v>678</v>
      </c>
      <c r="N588" s="397"/>
      <c r="O588" s="397"/>
      <c r="P588" s="396">
        <f>IF(N588=0,0,(O588-N588)/N588*100)</f>
        <v>0</v>
      </c>
      <c r="Q588" s="397"/>
      <c r="R588" s="397"/>
      <c r="S588" s="396">
        <f>IF(Q588=0,0,(R588-Q588)/Q588*100)</f>
        <v>0</v>
      </c>
      <c r="T588" s="397"/>
      <c r="U588" s="397"/>
      <c r="V588" s="396">
        <f>IF(T588=0,0,(U588-T588)/T588*100)</f>
        <v>0</v>
      </c>
      <c r="W588" s="397"/>
      <c r="X588" s="397"/>
      <c r="Y588" s="396">
        <f>IF(W588=0,0,(X588-W588)/W588*100)</f>
        <v>0</v>
      </c>
      <c r="Z588" s="397"/>
      <c r="AA588" s="397"/>
      <c r="AB588" s="396">
        <f>IF(Z588=0,0,(AA588-Z588)/Z588*100)</f>
        <v>0</v>
      </c>
      <c r="AC588" s="397"/>
      <c r="AD588" s="397"/>
      <c r="AE588" s="396">
        <f>IF(AC588=0,0,(AD588-AC588)/AC588*100)</f>
        <v>0</v>
      </c>
      <c r="AF588" s="397"/>
      <c r="AG588" s="397"/>
      <c r="AH588" s="396">
        <f>IF(AF588=0,0,(AG588-AF588)/AF588*100)</f>
        <v>0</v>
      </c>
      <c r="AI588" s="397"/>
      <c r="AJ588" s="397"/>
      <c r="AK588" s="396">
        <f>IF(AI588=0,0,(AJ588-AI588)/AI588*100)</f>
        <v>0</v>
      </c>
      <c r="AL588" s="397"/>
      <c r="AM588" s="397"/>
      <c r="AN588" s="396">
        <f>IF(AL588=0,0,(AM588-AL588)/AL588*100)</f>
        <v>0</v>
      </c>
      <c r="AO588" s="397"/>
      <c r="AP588" s="397"/>
      <c r="AQ588" s="396">
        <f>IF(AO588=0,0,(AP588-AO588)/AO588*100)</f>
        <v>0</v>
      </c>
    </row>
    <row r="589" spans="1:43" s="322" customFormat="1" ht="15" customHeight="1" outlineLevel="1">
      <c r="A589" s="322" t="str">
        <f t="shared" si="128"/>
        <v>1</v>
      </c>
      <c r="B589" s="108" t="s">
        <v>1208</v>
      </c>
      <c r="G589" s="322" t="b">
        <f>F571="двухставочный"</f>
        <v>0</v>
      </c>
      <c r="L589" s="403" t="s">
        <v>694</v>
      </c>
      <c r="M589" s="394" t="s">
        <v>328</v>
      </c>
      <c r="N589" s="624" t="e">
        <f>SUMIFS(INDEX(Калькуляция!$T$15:$AM$262,,MATCH(N$3,Калькуляция!$T$3:$AM$3,0)),Калькуляция!$A$15:$A$262,$A589,Калькуляция!$B$15:$B$262,$B589)</f>
        <v>#N/A</v>
      </c>
      <c r="O589" s="624" t="e">
        <f>SUMIFS(INDEX(Калькуляция!$T$15:$AM$262,,MATCH(O$3,Калькуляция!$T$3:$AM$3,0)),Калькуляция!$A$15:$A$262,$A589,Калькуляция!$B$15:$B$262,$B589)</f>
        <v>#N/A</v>
      </c>
      <c r="P589" s="521" t="e">
        <f>IF(N589=0,0,(O589-N589)/N589*100)</f>
        <v>#N/A</v>
      </c>
      <c r="Q589" s="624" t="e">
        <f>SUMIFS(INDEX(Калькуляция!$T$15:$AM$262,,MATCH(Q$3,Калькуляция!$T$3:$AM$3,0)),Калькуляция!$A$15:$A$262,$A589,Калькуляция!$B$15:$B$262,$B589)</f>
        <v>#N/A</v>
      </c>
      <c r="R589" s="624" t="e">
        <f>SUMIFS(INDEX(Калькуляция!$T$15:$AM$262,,MATCH(R$3,Калькуляция!$T$3:$AM$3,0)),Калькуляция!$A$15:$A$262,$A589,Калькуляция!$B$15:$B$262,$B589)</f>
        <v>#N/A</v>
      </c>
      <c r="S589" s="521" t="e">
        <f>IF(Q589=0,0,(R589-Q589)/Q589*100)</f>
        <v>#N/A</v>
      </c>
      <c r="T589" s="624" t="e">
        <f>SUMIFS(INDEX(Калькуляция!$T$15:$AM$262,,MATCH(T$3,Калькуляция!$T$3:$AM$3,0)),Калькуляция!$A$15:$A$262,$A589,Калькуляция!$B$15:$B$262,$B589)</f>
        <v>#N/A</v>
      </c>
      <c r="U589" s="624" t="e">
        <f>SUMIFS(INDEX(Калькуляция!$T$15:$AM$262,,MATCH(U$3,Калькуляция!$T$3:$AM$3,0)),Калькуляция!$A$15:$A$262,$A589,Калькуляция!$B$15:$B$262,$B589)</f>
        <v>#N/A</v>
      </c>
      <c r="V589" s="521" t="e">
        <f>IF(T589=0,0,(U589-T589)/T589*100)</f>
        <v>#N/A</v>
      </c>
      <c r="W589" s="624" t="e">
        <f>SUMIFS(INDEX(Калькуляция!$T$15:$AM$262,,MATCH(W$3,Калькуляция!$T$3:$AM$3,0)),Калькуляция!$A$15:$A$262,$A589,Калькуляция!$B$15:$B$262,$B589)</f>
        <v>#N/A</v>
      </c>
      <c r="X589" s="624" t="e">
        <f>SUMIFS(INDEX(Калькуляция!$T$15:$AM$262,,MATCH(X$3,Калькуляция!$T$3:$AM$3,0)),Калькуляция!$A$15:$A$262,$A589,Калькуляция!$B$15:$B$262,$B589)</f>
        <v>#N/A</v>
      </c>
      <c r="Y589" s="521" t="e">
        <f>IF(W589=0,0,(X589-W589)/W589*100)</f>
        <v>#N/A</v>
      </c>
      <c r="Z589" s="624" t="e">
        <f>SUMIFS(INDEX(Калькуляция!$T$15:$AM$262,,MATCH(Z$3,Калькуляция!$T$3:$AM$3,0)),Калькуляция!$A$15:$A$262,$A589,Калькуляция!$B$15:$B$262,$B589)</f>
        <v>#N/A</v>
      </c>
      <c r="AA589" s="624" t="e">
        <f>SUMIFS(INDEX(Калькуляция!$T$15:$AM$262,,MATCH(AA$3,Калькуляция!$T$3:$AM$3,0)),Калькуляция!$A$15:$A$262,$A589,Калькуляция!$B$15:$B$262,$B589)</f>
        <v>#N/A</v>
      </c>
      <c r="AB589" s="521" t="e">
        <f>IF(Z589=0,0,(AA589-Z589)/Z589*100)</f>
        <v>#N/A</v>
      </c>
      <c r="AC589" s="624" t="e">
        <f>SUMIFS(INDEX(Калькуляция!$T$15:$AM$262,,MATCH(AC$3,Калькуляция!$T$3:$AM$3,0)),Калькуляция!$A$15:$A$262,$A589,Калькуляция!$B$15:$B$262,$B589)</f>
        <v>#N/A</v>
      </c>
      <c r="AD589" s="624" t="e">
        <f>SUMIFS(INDEX(Калькуляция!$T$15:$AM$262,,MATCH(AD$3,Калькуляция!$T$3:$AM$3,0)),Калькуляция!$A$15:$A$262,$A589,Калькуляция!$B$15:$B$262,$B589)</f>
        <v>#N/A</v>
      </c>
      <c r="AE589" s="521" t="e">
        <f>IF(AC589=0,0,(AD589-AC589)/AC589*100)</f>
        <v>#N/A</v>
      </c>
      <c r="AF589" s="624" t="e">
        <f>SUMIFS(INDEX(Калькуляция!$T$15:$AM$262,,MATCH(AF$3,Калькуляция!$T$3:$AM$3,0)),Калькуляция!$A$15:$A$262,$A589,Калькуляция!$B$15:$B$262,$B589)</f>
        <v>#N/A</v>
      </c>
      <c r="AG589" s="624" t="e">
        <f>SUMIFS(INDEX(Калькуляция!$T$15:$AM$262,,MATCH(AG$3,Калькуляция!$T$3:$AM$3,0)),Калькуляция!$A$15:$A$262,$A589,Калькуляция!$B$15:$B$262,$B589)</f>
        <v>#N/A</v>
      </c>
      <c r="AH589" s="521" t="e">
        <f>IF(AF589=0,0,(AG589-AF589)/AF589*100)</f>
        <v>#N/A</v>
      </c>
      <c r="AI589" s="624" t="e">
        <f>SUMIFS(INDEX(Калькуляция!$T$15:$AM$262,,MATCH(AI$3,Калькуляция!$T$3:$AM$3,0)),Калькуляция!$A$15:$A$262,$A589,Калькуляция!$B$15:$B$262,$B589)</f>
        <v>#N/A</v>
      </c>
      <c r="AJ589" s="624" t="e">
        <f>SUMIFS(INDEX(Калькуляция!$T$15:$AM$262,,MATCH(AJ$3,Калькуляция!$T$3:$AM$3,0)),Калькуляция!$A$15:$A$262,$A589,Калькуляция!$B$15:$B$262,$B589)</f>
        <v>#N/A</v>
      </c>
      <c r="AK589" s="521" t="e">
        <f>IF(AI589=0,0,(AJ589-AI589)/AI589*100)</f>
        <v>#N/A</v>
      </c>
      <c r="AL589" s="624" t="e">
        <f>SUMIFS(INDEX(Калькуляция!$T$15:$AM$262,,MATCH(AL$3,Калькуляция!$T$3:$AM$3,0)),Калькуляция!$A$15:$A$262,$A589,Калькуляция!$B$15:$B$262,$B589)</f>
        <v>#N/A</v>
      </c>
      <c r="AM589" s="624" t="e">
        <f>SUMIFS(INDEX(Калькуляция!$T$15:$AM$262,,MATCH(AM$3,Калькуляция!$T$3:$AM$3,0)),Калькуляция!$A$15:$A$262,$A589,Калькуляция!$B$15:$B$262,$B589)</f>
        <v>#N/A</v>
      </c>
      <c r="AN589" s="521" t="e">
        <f>IF(AL589=0,0,(AM589-AL589)/AL589*100)</f>
        <v>#N/A</v>
      </c>
      <c r="AO589" s="624" t="e">
        <f>SUMIFS(INDEX(Калькуляция!$T$15:$AM$262,,MATCH(AO$3,Калькуляция!$T$3:$AM$3,0)),Калькуляция!$A$15:$A$262,$A589,Калькуляция!$B$15:$B$262,$B589)</f>
        <v>#N/A</v>
      </c>
      <c r="AP589" s="624" t="e">
        <f>SUMIFS(INDEX(Калькуляция!$T$15:$AM$262,,MATCH(AP$3,Калькуляция!$T$3:$AM$3,0)),Калькуляция!$A$15:$A$262,$A589,Калькуляция!$B$15:$B$262,$B589)</f>
        <v>#N/A</v>
      </c>
      <c r="AQ589" s="521" t="e">
        <f>IF(AO589=0,0,(AP589-AO589)/AO589*100)</f>
        <v>#N/A</v>
      </c>
    </row>
    <row r="590" spans="1:43" s="322" customFormat="1" ht="24.75" customHeight="1" outlineLevel="1">
      <c r="A590" s="322" t="str">
        <f t="shared" si="128"/>
        <v>1</v>
      </c>
      <c r="G590" s="322" t="b">
        <f>F571="двухставочный"</f>
        <v>0</v>
      </c>
      <c r="L590" s="403" t="s">
        <v>695</v>
      </c>
      <c r="M590" s="394" t="s">
        <v>696</v>
      </c>
      <c r="N590" s="397"/>
      <c r="O590" s="397"/>
      <c r="P590" s="396">
        <f>IF(N590=0,0,(O590-N590)/N590*100)</f>
        <v>0</v>
      </c>
      <c r="Q590" s="397"/>
      <c r="R590" s="397"/>
      <c r="S590" s="396">
        <f>IF(Q590=0,0,(R590-Q590)/Q590*100)</f>
        <v>0</v>
      </c>
      <c r="T590" s="397"/>
      <c r="U590" s="397"/>
      <c r="V590" s="396">
        <f>IF(T590=0,0,(U590-T590)/T590*100)</f>
        <v>0</v>
      </c>
      <c r="W590" s="397"/>
      <c r="X590" s="397"/>
      <c r="Y590" s="396">
        <f>IF(W590=0,0,(X590-W590)/W590*100)</f>
        <v>0</v>
      </c>
      <c r="Z590" s="397"/>
      <c r="AA590" s="397"/>
      <c r="AB590" s="396">
        <f>IF(Z590=0,0,(AA590-Z590)/Z590*100)</f>
        <v>0</v>
      </c>
      <c r="AC590" s="397"/>
      <c r="AD590" s="397"/>
      <c r="AE590" s="396">
        <f>IF(AC590=0,0,(AD590-AC590)/AC590*100)</f>
        <v>0</v>
      </c>
      <c r="AF590" s="397"/>
      <c r="AG590" s="397"/>
      <c r="AH590" s="396">
        <f>IF(AF590=0,0,(AG590-AF590)/AF590*100)</f>
        <v>0</v>
      </c>
      <c r="AI590" s="397"/>
      <c r="AJ590" s="397"/>
      <c r="AK590" s="396">
        <f>IF(AI590=0,0,(AJ590-AI590)/AI590*100)</f>
        <v>0</v>
      </c>
      <c r="AL590" s="397"/>
      <c r="AM590" s="397"/>
      <c r="AN590" s="396">
        <f>IF(AL590=0,0,(AM590-AL590)/AL590*100)</f>
        <v>0</v>
      </c>
      <c r="AO590" s="397"/>
      <c r="AP590" s="397"/>
      <c r="AQ590" s="396">
        <f>IF(AO590=0,0,(AP590-AO590)/AO590*100)</f>
        <v>0</v>
      </c>
    </row>
    <row r="591" spans="1:43" s="322" customFormat="1" ht="15" customHeight="1" outlineLevel="1">
      <c r="A591" s="322" t="str">
        <f t="shared" si="128"/>
        <v>1</v>
      </c>
      <c r="G591" s="322" t="b">
        <f>F571="двухставочный"</f>
        <v>0</v>
      </c>
      <c r="L591" s="403" t="s">
        <v>697</v>
      </c>
      <c r="M591" s="394" t="s">
        <v>698</v>
      </c>
      <c r="N591" s="397"/>
      <c r="O591" s="397"/>
      <c r="P591" s="396">
        <f>IF(N591=0,0,(O591-N591)/N591*100)</f>
        <v>0</v>
      </c>
      <c r="Q591" s="397"/>
      <c r="R591" s="397"/>
      <c r="S591" s="396">
        <f>IF(Q591=0,0,(R591-Q591)/Q591*100)</f>
        <v>0</v>
      </c>
      <c r="T591" s="397"/>
      <c r="U591" s="397"/>
      <c r="V591" s="396">
        <f>IF(T591=0,0,(U591-T591)/T591*100)</f>
        <v>0</v>
      </c>
      <c r="W591" s="397"/>
      <c r="X591" s="397"/>
      <c r="Y591" s="396">
        <f>IF(W591=0,0,(X591-W591)/W591*100)</f>
        <v>0</v>
      </c>
      <c r="Z591" s="397"/>
      <c r="AA591" s="397"/>
      <c r="AB591" s="396">
        <f>IF(Z591=0,0,(AA591-Z591)/Z591*100)</f>
        <v>0</v>
      </c>
      <c r="AC591" s="397"/>
      <c r="AD591" s="397"/>
      <c r="AE591" s="396">
        <f>IF(AC591=0,0,(AD591-AC591)/AC591*100)</f>
        <v>0</v>
      </c>
      <c r="AF591" s="397"/>
      <c r="AG591" s="397"/>
      <c r="AH591" s="396">
        <f>IF(AF591=0,0,(AG591-AF591)/AF591*100)</f>
        <v>0</v>
      </c>
      <c r="AI591" s="397"/>
      <c r="AJ591" s="397"/>
      <c r="AK591" s="396">
        <f>IF(AI591=0,0,(AJ591-AI591)/AI591*100)</f>
        <v>0</v>
      </c>
      <c r="AL591" s="397"/>
      <c r="AM591" s="397"/>
      <c r="AN591" s="396">
        <f>IF(AL591=0,0,(AM591-AL591)/AL591*100)</f>
        <v>0</v>
      </c>
      <c r="AO591" s="397"/>
      <c r="AP591" s="397"/>
      <c r="AQ591" s="396">
        <f>IF(AO591=0,0,(AP591-AO591)/AO591*100)</f>
        <v>0</v>
      </c>
    </row>
    <row r="592" spans="1:43" s="322" customFormat="1" ht="15" customHeight="1" outlineLevel="1">
      <c r="A592" s="322" t="str">
        <f t="shared" si="128"/>
        <v>1</v>
      </c>
      <c r="G592" s="322" t="b">
        <f>F571="двухставочный"</f>
        <v>0</v>
      </c>
      <c r="L592" s="389" t="s">
        <v>1215</v>
      </c>
      <c r="M592" s="400"/>
      <c r="N592" s="401"/>
      <c r="O592" s="401"/>
      <c r="P592" s="401"/>
      <c r="Q592" s="401"/>
      <c r="R592" s="401"/>
      <c r="S592" s="401"/>
      <c r="T592" s="401"/>
      <c r="U592" s="401"/>
      <c r="V592" s="401"/>
      <c r="W592" s="401"/>
      <c r="X592" s="401"/>
      <c r="Y592" s="401"/>
      <c r="Z592" s="401"/>
      <c r="AA592" s="401"/>
      <c r="AB592" s="401"/>
      <c r="AC592" s="401"/>
      <c r="AD592" s="401"/>
      <c r="AE592" s="401"/>
      <c r="AF592" s="401"/>
      <c r="AG592" s="401"/>
      <c r="AH592" s="401"/>
      <c r="AI592" s="401"/>
      <c r="AJ592" s="401"/>
      <c r="AK592" s="401"/>
      <c r="AL592" s="401"/>
      <c r="AM592" s="401"/>
      <c r="AN592" s="401"/>
      <c r="AO592" s="401"/>
      <c r="AP592" s="401"/>
      <c r="AQ592" s="402"/>
    </row>
    <row r="593" spans="1:43" s="322" customFormat="1" ht="15" customHeight="1" outlineLevel="1">
      <c r="A593" s="322" t="str">
        <f t="shared" si="128"/>
        <v>1</v>
      </c>
      <c r="G593" s="322" t="b">
        <f>F571="двухставочный"</f>
        <v>0</v>
      </c>
      <c r="L593" s="403" t="s">
        <v>692</v>
      </c>
      <c r="M593" s="394" t="s">
        <v>678</v>
      </c>
      <c r="N593" s="397" t="e">
        <f>IF(N595=0,0,(N594*N595+N596*N597*6)/N595)</f>
        <v>#N/A</v>
      </c>
      <c r="O593" s="397" t="e">
        <f>IF(O595=0,0,(O594*O595+O596*O597*6)/O595)</f>
        <v>#N/A</v>
      </c>
      <c r="P593" s="396" t="e">
        <f>IF(N593=0,0,(O593-N593)/N593*100)</f>
        <v>#N/A</v>
      </c>
      <c r="Q593" s="397" t="e">
        <f>IF(Q595=0,0,(Q594*Q595+Q596*Q597*6)/Q595)</f>
        <v>#N/A</v>
      </c>
      <c r="R593" s="397" t="e">
        <f>IF(R595=0,0,(R594*R595+R596*R597*6)/R595)</f>
        <v>#N/A</v>
      </c>
      <c r="S593" s="396" t="e">
        <f>IF(Q593=0,0,(R593-Q593)/Q593*100)</f>
        <v>#N/A</v>
      </c>
      <c r="T593" s="397" t="e">
        <f>IF(T595=0,0,(T594*T595+T596*T597*6)/T595)</f>
        <v>#N/A</v>
      </c>
      <c r="U593" s="397" t="e">
        <f>IF(U595=0,0,(U594*U595+U596*U597*6)/U595)</f>
        <v>#N/A</v>
      </c>
      <c r="V593" s="396" t="e">
        <f>IF(T593=0,0,(U593-T593)/T593*100)</f>
        <v>#N/A</v>
      </c>
      <c r="W593" s="397" t="e">
        <f>IF(W595=0,0,(W594*W595+W596*W597*6)/W595)</f>
        <v>#N/A</v>
      </c>
      <c r="X593" s="397" t="e">
        <f>IF(X595=0,0,(X594*X595+X596*X597*6)/X595)</f>
        <v>#N/A</v>
      </c>
      <c r="Y593" s="396" t="e">
        <f>IF(W593=0,0,(X593-W593)/W593*100)</f>
        <v>#N/A</v>
      </c>
      <c r="Z593" s="397" t="e">
        <f>IF(Z595=0,0,(Z594*Z595+Z596*Z597*6)/Z595)</f>
        <v>#N/A</v>
      </c>
      <c r="AA593" s="397" t="e">
        <f>IF(AA595=0,0,(AA594*AA595+AA596*AA597*6)/AA595)</f>
        <v>#N/A</v>
      </c>
      <c r="AB593" s="396" t="e">
        <f>IF(Z593=0,0,(AA593-Z593)/Z593*100)</f>
        <v>#N/A</v>
      </c>
      <c r="AC593" s="397" t="e">
        <f>IF(AC595=0,0,(AC594*AC595+AC596*AC597*6)/AC595)</f>
        <v>#N/A</v>
      </c>
      <c r="AD593" s="397" t="e">
        <f>IF(AD595=0,0,(AD594*AD595+AD596*AD597*6)/AD595)</f>
        <v>#N/A</v>
      </c>
      <c r="AE593" s="396" t="e">
        <f>IF(AC593=0,0,(AD593-AC593)/AC593*100)</f>
        <v>#N/A</v>
      </c>
      <c r="AF593" s="397" t="e">
        <f>IF(AF595=0,0,(AF594*AF595+AF596*AF597*6)/AF595)</f>
        <v>#N/A</v>
      </c>
      <c r="AG593" s="397" t="e">
        <f>IF(AG595=0,0,(AG594*AG595+AG596*AG597*6)/AG595)</f>
        <v>#N/A</v>
      </c>
      <c r="AH593" s="396" t="e">
        <f>IF(AF593=0,0,(AG593-AF593)/AF593*100)</f>
        <v>#N/A</v>
      </c>
      <c r="AI593" s="397" t="e">
        <f>IF(AI595=0,0,(AI594*AI595+AI596*AI597*6)/AI595)</f>
        <v>#N/A</v>
      </c>
      <c r="AJ593" s="397" t="e">
        <f>IF(AJ595=0,0,(AJ594*AJ595+AJ596*AJ597*6)/AJ595)</f>
        <v>#N/A</v>
      </c>
      <c r="AK593" s="396" t="e">
        <f>IF(AI593=0,0,(AJ593-AI593)/AI593*100)</f>
        <v>#N/A</v>
      </c>
      <c r="AL593" s="397" t="e">
        <f>IF(AL595=0,0,(AL594*AL595+AL596*AL597*6)/AL595)</f>
        <v>#N/A</v>
      </c>
      <c r="AM593" s="397" t="e">
        <f>IF(AM595=0,0,(AM594*AM595+AM596*AM597*6)/AM595)</f>
        <v>#N/A</v>
      </c>
      <c r="AN593" s="396" t="e">
        <f>IF(AL593=0,0,(AM593-AL593)/AL593*100)</f>
        <v>#N/A</v>
      </c>
      <c r="AO593" s="397" t="e">
        <f>IF(AO595=0,0,(AO594*AO595+AO596*AO597*6)/AO595)</f>
        <v>#N/A</v>
      </c>
      <c r="AP593" s="397" t="e">
        <f>IF(AP595=0,0,(AP594*AP595+AP596*AP597*6)/AP595)</f>
        <v>#N/A</v>
      </c>
      <c r="AQ593" s="396" t="e">
        <f>IF(AO593=0,0,(AP593-AO593)/AO593*100)</f>
        <v>#N/A</v>
      </c>
    </row>
    <row r="594" spans="1:43" s="322" customFormat="1" ht="15" customHeight="1" outlineLevel="1">
      <c r="A594" s="322" t="str">
        <f t="shared" si="128"/>
        <v>1</v>
      </c>
      <c r="G594" s="322" t="b">
        <f>F571="двухставочный"</f>
        <v>0</v>
      </c>
      <c r="L594" s="403" t="s">
        <v>693</v>
      </c>
      <c r="M594" s="394" t="s">
        <v>678</v>
      </c>
      <c r="N594" s="397"/>
      <c r="O594" s="397"/>
      <c r="P594" s="396">
        <f>IF(N594=0,0,(O594-N594)/N594*100)</f>
        <v>0</v>
      </c>
      <c r="Q594" s="397"/>
      <c r="R594" s="397"/>
      <c r="S594" s="396">
        <f>IF(Q594=0,0,(R594-Q594)/Q594*100)</f>
        <v>0</v>
      </c>
      <c r="T594" s="397"/>
      <c r="U594" s="397"/>
      <c r="V594" s="396">
        <f>IF(T594=0,0,(U594-T594)/T594*100)</f>
        <v>0</v>
      </c>
      <c r="W594" s="397"/>
      <c r="X594" s="397"/>
      <c r="Y594" s="396">
        <f>IF(W594=0,0,(X594-W594)/W594*100)</f>
        <v>0</v>
      </c>
      <c r="Z594" s="397"/>
      <c r="AA594" s="397"/>
      <c r="AB594" s="396">
        <f>IF(Z594=0,0,(AA594-Z594)/Z594*100)</f>
        <v>0</v>
      </c>
      <c r="AC594" s="397"/>
      <c r="AD594" s="397"/>
      <c r="AE594" s="396">
        <f>IF(AC594=0,0,(AD594-AC594)/AC594*100)</f>
        <v>0</v>
      </c>
      <c r="AF594" s="397"/>
      <c r="AG594" s="397"/>
      <c r="AH594" s="396">
        <f>IF(AF594=0,0,(AG594-AF594)/AF594*100)</f>
        <v>0</v>
      </c>
      <c r="AI594" s="397"/>
      <c r="AJ594" s="397"/>
      <c r="AK594" s="396">
        <f>IF(AI594=0,0,(AJ594-AI594)/AI594*100)</f>
        <v>0</v>
      </c>
      <c r="AL594" s="397"/>
      <c r="AM594" s="397"/>
      <c r="AN594" s="396">
        <f>IF(AL594=0,0,(AM594-AL594)/AL594*100)</f>
        <v>0</v>
      </c>
      <c r="AO594" s="397"/>
      <c r="AP594" s="397"/>
      <c r="AQ594" s="396">
        <f>IF(AO594=0,0,(AP594-AO594)/AO594*100)</f>
        <v>0</v>
      </c>
    </row>
    <row r="595" spans="1:43" s="322" customFormat="1" ht="15" customHeight="1" outlineLevel="1">
      <c r="A595" s="322" t="str">
        <f t="shared" si="128"/>
        <v>1</v>
      </c>
      <c r="B595" s="108" t="s">
        <v>1209</v>
      </c>
      <c r="G595" s="322" t="b">
        <f>F571="двухставочный"</f>
        <v>0</v>
      </c>
      <c r="L595" s="403" t="s">
        <v>694</v>
      </c>
      <c r="M595" s="394" t="s">
        <v>328</v>
      </c>
      <c r="N595" s="624" t="e">
        <f>SUMIFS(INDEX(Калькуляция!$T$15:$AM$262,,MATCH(N$3,Калькуляция!$T$3:$AM$3,0)),Калькуляция!$A$15:$A$262,$A595,Калькуляция!$B$15:$B$262,$B595)</f>
        <v>#N/A</v>
      </c>
      <c r="O595" s="624" t="e">
        <f>SUMIFS(INDEX(Калькуляция!$T$15:$AM$262,,MATCH(O$3,Калькуляция!$T$3:$AM$3,0)),Калькуляция!$A$15:$A$262,$A595,Калькуляция!$B$15:$B$262,$B595)</f>
        <v>#N/A</v>
      </c>
      <c r="P595" s="521" t="e">
        <f>IF(N595=0,0,(O595-N595)/N595*100)</f>
        <v>#N/A</v>
      </c>
      <c r="Q595" s="624" t="e">
        <f>SUMIFS(INDEX(Калькуляция!$T$15:$AM$262,,MATCH(Q$3,Калькуляция!$T$3:$AM$3,0)),Калькуляция!$A$15:$A$262,$A595,Калькуляция!$B$15:$B$262,$B595)</f>
        <v>#N/A</v>
      </c>
      <c r="R595" s="624" t="e">
        <f>SUMIFS(INDEX(Калькуляция!$T$15:$AM$262,,MATCH(R$3,Калькуляция!$T$3:$AM$3,0)),Калькуляция!$A$15:$A$262,$A595,Калькуляция!$B$15:$B$262,$B595)</f>
        <v>#N/A</v>
      </c>
      <c r="S595" s="521" t="e">
        <f>IF(Q595=0,0,(R595-Q595)/Q595*100)</f>
        <v>#N/A</v>
      </c>
      <c r="T595" s="624" t="e">
        <f>SUMIFS(INDEX(Калькуляция!$T$15:$AM$262,,MATCH(T$3,Калькуляция!$T$3:$AM$3,0)),Калькуляция!$A$15:$A$262,$A595,Калькуляция!$B$15:$B$262,$B595)</f>
        <v>#N/A</v>
      </c>
      <c r="U595" s="624" t="e">
        <f>SUMIFS(INDEX(Калькуляция!$T$15:$AM$262,,MATCH(U$3,Калькуляция!$T$3:$AM$3,0)),Калькуляция!$A$15:$A$262,$A595,Калькуляция!$B$15:$B$262,$B595)</f>
        <v>#N/A</v>
      </c>
      <c r="V595" s="521" t="e">
        <f>IF(T595=0,0,(U595-T595)/T595*100)</f>
        <v>#N/A</v>
      </c>
      <c r="W595" s="624" t="e">
        <f>SUMIFS(INDEX(Калькуляция!$T$15:$AM$262,,MATCH(W$3,Калькуляция!$T$3:$AM$3,0)),Калькуляция!$A$15:$A$262,$A595,Калькуляция!$B$15:$B$262,$B595)</f>
        <v>#N/A</v>
      </c>
      <c r="X595" s="624" t="e">
        <f>SUMIFS(INDEX(Калькуляция!$T$15:$AM$262,,MATCH(X$3,Калькуляция!$T$3:$AM$3,0)),Калькуляция!$A$15:$A$262,$A595,Калькуляция!$B$15:$B$262,$B595)</f>
        <v>#N/A</v>
      </c>
      <c r="Y595" s="521" t="e">
        <f>IF(W595=0,0,(X595-W595)/W595*100)</f>
        <v>#N/A</v>
      </c>
      <c r="Z595" s="624" t="e">
        <f>SUMIFS(INDEX(Калькуляция!$T$15:$AM$262,,MATCH(Z$3,Калькуляция!$T$3:$AM$3,0)),Калькуляция!$A$15:$A$262,$A595,Калькуляция!$B$15:$B$262,$B595)</f>
        <v>#N/A</v>
      </c>
      <c r="AA595" s="624" t="e">
        <f>SUMIFS(INDEX(Калькуляция!$T$15:$AM$262,,MATCH(AA$3,Калькуляция!$T$3:$AM$3,0)),Калькуляция!$A$15:$A$262,$A595,Калькуляция!$B$15:$B$262,$B595)</f>
        <v>#N/A</v>
      </c>
      <c r="AB595" s="521" t="e">
        <f>IF(Z595=0,0,(AA595-Z595)/Z595*100)</f>
        <v>#N/A</v>
      </c>
      <c r="AC595" s="624" t="e">
        <f>SUMIFS(INDEX(Калькуляция!$T$15:$AM$262,,MATCH(AC$3,Калькуляция!$T$3:$AM$3,0)),Калькуляция!$A$15:$A$262,$A595,Калькуляция!$B$15:$B$262,$B595)</f>
        <v>#N/A</v>
      </c>
      <c r="AD595" s="624" t="e">
        <f>SUMIFS(INDEX(Калькуляция!$T$15:$AM$262,,MATCH(AD$3,Калькуляция!$T$3:$AM$3,0)),Калькуляция!$A$15:$A$262,$A595,Калькуляция!$B$15:$B$262,$B595)</f>
        <v>#N/A</v>
      </c>
      <c r="AE595" s="521" t="e">
        <f>IF(AC595=0,0,(AD595-AC595)/AC595*100)</f>
        <v>#N/A</v>
      </c>
      <c r="AF595" s="624" t="e">
        <f>SUMIFS(INDEX(Калькуляция!$T$15:$AM$262,,MATCH(AF$3,Калькуляция!$T$3:$AM$3,0)),Калькуляция!$A$15:$A$262,$A595,Калькуляция!$B$15:$B$262,$B595)</f>
        <v>#N/A</v>
      </c>
      <c r="AG595" s="624" t="e">
        <f>SUMIFS(INDEX(Калькуляция!$T$15:$AM$262,,MATCH(AG$3,Калькуляция!$T$3:$AM$3,0)),Калькуляция!$A$15:$A$262,$A595,Калькуляция!$B$15:$B$262,$B595)</f>
        <v>#N/A</v>
      </c>
      <c r="AH595" s="521" t="e">
        <f>IF(AF595=0,0,(AG595-AF595)/AF595*100)</f>
        <v>#N/A</v>
      </c>
      <c r="AI595" s="624" t="e">
        <f>SUMIFS(INDEX(Калькуляция!$T$15:$AM$262,,MATCH(AI$3,Калькуляция!$T$3:$AM$3,0)),Калькуляция!$A$15:$A$262,$A595,Калькуляция!$B$15:$B$262,$B595)</f>
        <v>#N/A</v>
      </c>
      <c r="AJ595" s="624" t="e">
        <f>SUMIFS(INDEX(Калькуляция!$T$15:$AM$262,,MATCH(AJ$3,Калькуляция!$T$3:$AM$3,0)),Калькуляция!$A$15:$A$262,$A595,Калькуляция!$B$15:$B$262,$B595)</f>
        <v>#N/A</v>
      </c>
      <c r="AK595" s="521" t="e">
        <f>IF(AI595=0,0,(AJ595-AI595)/AI595*100)</f>
        <v>#N/A</v>
      </c>
      <c r="AL595" s="624" t="e">
        <f>SUMIFS(INDEX(Калькуляция!$T$15:$AM$262,,MATCH(AL$3,Калькуляция!$T$3:$AM$3,0)),Калькуляция!$A$15:$A$262,$A595,Калькуляция!$B$15:$B$262,$B595)</f>
        <v>#N/A</v>
      </c>
      <c r="AM595" s="624" t="e">
        <f>SUMIFS(INDEX(Калькуляция!$T$15:$AM$262,,MATCH(AM$3,Калькуляция!$T$3:$AM$3,0)),Калькуляция!$A$15:$A$262,$A595,Калькуляция!$B$15:$B$262,$B595)</f>
        <v>#N/A</v>
      </c>
      <c r="AN595" s="521" t="e">
        <f>IF(AL595=0,0,(AM595-AL595)/AL595*100)</f>
        <v>#N/A</v>
      </c>
      <c r="AO595" s="624" t="e">
        <f>SUMIFS(INDEX(Калькуляция!$T$15:$AM$262,,MATCH(AO$3,Калькуляция!$T$3:$AM$3,0)),Калькуляция!$A$15:$A$262,$A595,Калькуляция!$B$15:$B$262,$B595)</f>
        <v>#N/A</v>
      </c>
      <c r="AP595" s="624" t="e">
        <f>SUMIFS(INDEX(Калькуляция!$T$15:$AM$262,,MATCH(AP$3,Калькуляция!$T$3:$AM$3,0)),Калькуляция!$A$15:$A$262,$A595,Калькуляция!$B$15:$B$262,$B595)</f>
        <v>#N/A</v>
      </c>
      <c r="AQ595" s="522" t="e">
        <f>IF(AO595=0,0,(AP595-AO595)/AO595*100)</f>
        <v>#N/A</v>
      </c>
    </row>
    <row r="596" spans="1:43" s="322" customFormat="1" ht="24.75" customHeight="1" outlineLevel="1">
      <c r="A596" s="322" t="str">
        <f t="shared" si="128"/>
        <v>1</v>
      </c>
      <c r="G596" s="322" t="b">
        <f>F571="двухставочный"</f>
        <v>0</v>
      </c>
      <c r="L596" s="403" t="s">
        <v>695</v>
      </c>
      <c r="M596" s="394" t="s">
        <v>696</v>
      </c>
      <c r="N596" s="397"/>
      <c r="O596" s="397"/>
      <c r="P596" s="396">
        <f>IF(N596=0,0,(O596-N596)/N596*100)</f>
        <v>0</v>
      </c>
      <c r="Q596" s="397"/>
      <c r="R596" s="397"/>
      <c r="S596" s="396">
        <f>IF(Q596=0,0,(R596-Q596)/Q596*100)</f>
        <v>0</v>
      </c>
      <c r="T596" s="397"/>
      <c r="U596" s="397"/>
      <c r="V596" s="396">
        <f>IF(T596=0,0,(U596-T596)/T596*100)</f>
        <v>0</v>
      </c>
      <c r="W596" s="397"/>
      <c r="X596" s="397"/>
      <c r="Y596" s="396">
        <f>IF(W596=0,0,(X596-W596)/W596*100)</f>
        <v>0</v>
      </c>
      <c r="Z596" s="397"/>
      <c r="AA596" s="397"/>
      <c r="AB596" s="396">
        <f>IF(Z596=0,0,(AA596-Z596)/Z596*100)</f>
        <v>0</v>
      </c>
      <c r="AC596" s="397"/>
      <c r="AD596" s="397"/>
      <c r="AE596" s="396">
        <f>IF(AC596=0,0,(AD596-AC596)/AC596*100)</f>
        <v>0</v>
      </c>
      <c r="AF596" s="397"/>
      <c r="AG596" s="397"/>
      <c r="AH596" s="396">
        <f>IF(AF596=0,0,(AG596-AF596)/AF596*100)</f>
        <v>0</v>
      </c>
      <c r="AI596" s="397"/>
      <c r="AJ596" s="397"/>
      <c r="AK596" s="396">
        <f>IF(AI596=0,0,(AJ596-AI596)/AI596*100)</f>
        <v>0</v>
      </c>
      <c r="AL596" s="397"/>
      <c r="AM596" s="397"/>
      <c r="AN596" s="396">
        <f>IF(AL596=0,0,(AM596-AL596)/AL596*100)</f>
        <v>0</v>
      </c>
      <c r="AO596" s="397"/>
      <c r="AP596" s="397"/>
      <c r="AQ596" s="396">
        <f>IF(AO596=0,0,(AP596-AO596)/AO596*100)</f>
        <v>0</v>
      </c>
    </row>
    <row r="597" spans="1:43" s="322" customFormat="1" ht="15" customHeight="1" outlineLevel="1">
      <c r="A597" s="322" t="str">
        <f t="shared" si="128"/>
        <v>1</v>
      </c>
      <c r="G597" s="322" t="b">
        <f>F571="двухставочный"</f>
        <v>0</v>
      </c>
      <c r="L597" s="403" t="s">
        <v>697</v>
      </c>
      <c r="M597" s="394" t="s">
        <v>698</v>
      </c>
      <c r="N597" s="397"/>
      <c r="O597" s="397"/>
      <c r="P597" s="396">
        <f>IF(N597=0,0,(O597-N597)/N597*100)</f>
        <v>0</v>
      </c>
      <c r="Q597" s="397"/>
      <c r="R597" s="397"/>
      <c r="S597" s="396">
        <f>IF(Q597=0,0,(R597-Q597)/Q597*100)</f>
        <v>0</v>
      </c>
      <c r="T597" s="397"/>
      <c r="U597" s="397"/>
      <c r="V597" s="396">
        <f>IF(T597=0,0,(U597-T597)/T597*100)</f>
        <v>0</v>
      </c>
      <c r="W597" s="397"/>
      <c r="X597" s="397"/>
      <c r="Y597" s="396">
        <f>IF(W597=0,0,(X597-W597)/W597*100)</f>
        <v>0</v>
      </c>
      <c r="Z597" s="397"/>
      <c r="AA597" s="397"/>
      <c r="AB597" s="396">
        <f>IF(Z597=0,0,(AA597-Z597)/Z597*100)</f>
        <v>0</v>
      </c>
      <c r="AC597" s="397"/>
      <c r="AD597" s="397"/>
      <c r="AE597" s="396">
        <f>IF(AC597=0,0,(AD597-AC597)/AC597*100)</f>
        <v>0</v>
      </c>
      <c r="AF597" s="397"/>
      <c r="AG597" s="397"/>
      <c r="AH597" s="396">
        <f>IF(AF597=0,0,(AG597-AF597)/AF597*100)</f>
        <v>0</v>
      </c>
      <c r="AI597" s="397"/>
      <c r="AJ597" s="397"/>
      <c r="AK597" s="396">
        <f>IF(AI597=0,0,(AJ597-AI597)/AI597*100)</f>
        <v>0</v>
      </c>
      <c r="AL597" s="397"/>
      <c r="AM597" s="397"/>
      <c r="AN597" s="396">
        <f>IF(AL597=0,0,(AM597-AL597)/AL597*100)</f>
        <v>0</v>
      </c>
      <c r="AO597" s="397"/>
      <c r="AP597" s="397"/>
      <c r="AQ597" s="396">
        <f>IF(AO597=0,0,(AP597-AO597)/AO597*100)</f>
        <v>0</v>
      </c>
    </row>
    <row r="598" spans="1:43" s="322" customFormat="1" ht="15" customHeight="1" outlineLevel="1">
      <c r="A598" s="322" t="str">
        <f t="shared" si="128"/>
        <v>1</v>
      </c>
      <c r="G598" s="322" t="b">
        <f>F571="двухставочный"</f>
        <v>0</v>
      </c>
      <c r="L598" s="389" t="s">
        <v>1216</v>
      </c>
      <c r="M598" s="400"/>
      <c r="N598" s="401"/>
      <c r="O598" s="401"/>
      <c r="P598" s="401"/>
      <c r="Q598" s="401"/>
      <c r="R598" s="401"/>
      <c r="S598" s="401"/>
      <c r="T598" s="401"/>
      <c r="U598" s="401"/>
      <c r="V598" s="401"/>
      <c r="W598" s="401"/>
      <c r="X598" s="401"/>
      <c r="Y598" s="401"/>
      <c r="Z598" s="401"/>
      <c r="AA598" s="401"/>
      <c r="AB598" s="401"/>
      <c r="AC598" s="401"/>
      <c r="AD598" s="401"/>
      <c r="AE598" s="401"/>
      <c r="AF598" s="401"/>
      <c r="AG598" s="401"/>
      <c r="AH598" s="401"/>
      <c r="AI598" s="401"/>
      <c r="AJ598" s="401"/>
      <c r="AK598" s="401"/>
      <c r="AL598" s="401"/>
      <c r="AM598" s="401"/>
      <c r="AN598" s="401"/>
      <c r="AO598" s="401"/>
      <c r="AP598" s="401"/>
      <c r="AQ598" s="402"/>
    </row>
    <row r="599" spans="1:43" s="322" customFormat="1" ht="15" customHeight="1" outlineLevel="1">
      <c r="A599" s="322" t="str">
        <f t="shared" si="128"/>
        <v>1</v>
      </c>
      <c r="G599" s="322" t="b">
        <f>F571="двухставочный"</f>
        <v>0</v>
      </c>
      <c r="L599" s="403" t="s">
        <v>692</v>
      </c>
      <c r="M599" s="394" t="s">
        <v>678</v>
      </c>
      <c r="N599" s="397" t="e">
        <f>IF(N601=0,0,(N600*N601+N602*N603*6)/N601)</f>
        <v>#N/A</v>
      </c>
      <c r="O599" s="397" t="e">
        <f>IF(O601=0,0,(O600*O601+O602*O603*6)/O601)</f>
        <v>#N/A</v>
      </c>
      <c r="P599" s="396" t="e">
        <f>IF(N599=0,0,(O599-N599)/N599*100)</f>
        <v>#N/A</v>
      </c>
      <c r="Q599" s="397" t="e">
        <f>IF(Q601=0,0,(Q600*Q601+Q602*Q603*6)/Q601)</f>
        <v>#N/A</v>
      </c>
      <c r="R599" s="397" t="e">
        <f>IF(R601=0,0,(R600*R601+R602*R603*6)/R601)</f>
        <v>#N/A</v>
      </c>
      <c r="S599" s="396" t="e">
        <f>IF(Q599=0,0,(R599-Q599)/Q599*100)</f>
        <v>#N/A</v>
      </c>
      <c r="T599" s="397" t="e">
        <f>IF(T601=0,0,(T600*T601+T602*T603*6)/T601)</f>
        <v>#N/A</v>
      </c>
      <c r="U599" s="397" t="e">
        <f>IF(U601=0,0,(U600*U601+U602*U603*6)/U601)</f>
        <v>#N/A</v>
      </c>
      <c r="V599" s="396" t="e">
        <f>IF(T599=0,0,(U599-T599)/T599*100)</f>
        <v>#N/A</v>
      </c>
      <c r="W599" s="397" t="e">
        <f>IF(W601=0,0,(W600*W601+W602*W603*6)/W601)</f>
        <v>#N/A</v>
      </c>
      <c r="X599" s="397" t="e">
        <f>IF(X601=0,0,(X600*X601+X602*X603*6)/X601)</f>
        <v>#N/A</v>
      </c>
      <c r="Y599" s="396" t="e">
        <f>IF(W599=0,0,(X599-W599)/W599*100)</f>
        <v>#N/A</v>
      </c>
      <c r="Z599" s="397" t="e">
        <f>IF(Z601=0,0,(Z600*Z601+Z602*Z603*6)/Z601)</f>
        <v>#N/A</v>
      </c>
      <c r="AA599" s="397" t="e">
        <f>IF(AA601=0,0,(AA600*AA601+AA602*AA603*6)/AA601)</f>
        <v>#N/A</v>
      </c>
      <c r="AB599" s="396" t="e">
        <f>IF(Z599=0,0,(AA599-Z599)/Z599*100)</f>
        <v>#N/A</v>
      </c>
      <c r="AC599" s="397" t="e">
        <f>IF(AC601=0,0,(AC600*AC601+AC602*AC603*6)/AC601)</f>
        <v>#N/A</v>
      </c>
      <c r="AD599" s="397" t="e">
        <f>IF(AD601=0,0,(AD600*AD601+AD602*AD603*6)/AD601)</f>
        <v>#N/A</v>
      </c>
      <c r="AE599" s="396" t="e">
        <f>IF(AC599=0,0,(AD599-AC599)/AC599*100)</f>
        <v>#N/A</v>
      </c>
      <c r="AF599" s="397" t="e">
        <f>IF(AF601=0,0,(AF600*AF601+AF602*AF603*6)/AF601)</f>
        <v>#N/A</v>
      </c>
      <c r="AG599" s="397" t="e">
        <f>IF(AG601=0,0,(AG600*AG601+AG602*AG603*6)/AG601)</f>
        <v>#N/A</v>
      </c>
      <c r="AH599" s="396" t="e">
        <f>IF(AF599=0,0,(AG599-AF599)/AF599*100)</f>
        <v>#N/A</v>
      </c>
      <c r="AI599" s="397" t="e">
        <f>IF(AI601=0,0,(AI600*AI601+AI602*AI603*6)/AI601)</f>
        <v>#N/A</v>
      </c>
      <c r="AJ599" s="397" t="e">
        <f>IF(AJ601=0,0,(AJ600*AJ601+AJ602*AJ603*6)/AJ601)</f>
        <v>#N/A</v>
      </c>
      <c r="AK599" s="396" t="e">
        <f>IF(AI599=0,0,(AJ599-AI599)/AI599*100)</f>
        <v>#N/A</v>
      </c>
      <c r="AL599" s="397" t="e">
        <f>IF(AL601=0,0,(AL600*AL601+AL602*AL603*6)/AL601)</f>
        <v>#N/A</v>
      </c>
      <c r="AM599" s="397" t="e">
        <f>IF(AM601=0,0,(AM600*AM601+AM602*AM603*6)/AM601)</f>
        <v>#N/A</v>
      </c>
      <c r="AN599" s="396" t="e">
        <f>IF(AL599=0,0,(AM599-AL599)/AL599*100)</f>
        <v>#N/A</v>
      </c>
      <c r="AO599" s="397" t="e">
        <f>IF(AO601=0,0,(AO600*AO601+AO602*AO603*6)/AO601)</f>
        <v>#N/A</v>
      </c>
      <c r="AP599" s="397" t="e">
        <f>IF(AP601=0,0,(AP600*AP601+AP602*AP603*6)/AP601)</f>
        <v>#N/A</v>
      </c>
      <c r="AQ599" s="396" t="e">
        <f>IF(AO599=0,0,(AP599-AO599)/AO599*100)</f>
        <v>#N/A</v>
      </c>
    </row>
    <row r="600" spans="1:43" s="322" customFormat="1" ht="15" customHeight="1" outlineLevel="1">
      <c r="A600" s="322" t="str">
        <f t="shared" si="128"/>
        <v>1</v>
      </c>
      <c r="G600" s="322" t="b">
        <f>F571="двухставочный"</f>
        <v>0</v>
      </c>
      <c r="L600" s="403" t="s">
        <v>693</v>
      </c>
      <c r="M600" s="394" t="s">
        <v>678</v>
      </c>
      <c r="N600" s="397"/>
      <c r="O600" s="397"/>
      <c r="P600" s="396">
        <f>IF(N600=0,0,(O600-N600)/N600*100)</f>
        <v>0</v>
      </c>
      <c r="Q600" s="397"/>
      <c r="R600" s="397"/>
      <c r="S600" s="396">
        <f>IF(Q600=0,0,(R600-Q600)/Q600*100)</f>
        <v>0</v>
      </c>
      <c r="T600" s="397"/>
      <c r="U600" s="397"/>
      <c r="V600" s="396">
        <f>IF(T600=0,0,(U600-T600)/T600*100)</f>
        <v>0</v>
      </c>
      <c r="W600" s="397"/>
      <c r="X600" s="397"/>
      <c r="Y600" s="396">
        <f>IF(W600=0,0,(X600-W600)/W600*100)</f>
        <v>0</v>
      </c>
      <c r="Z600" s="397"/>
      <c r="AA600" s="397"/>
      <c r="AB600" s="396">
        <f>IF(Z600=0,0,(AA600-Z600)/Z600*100)</f>
        <v>0</v>
      </c>
      <c r="AC600" s="397"/>
      <c r="AD600" s="397"/>
      <c r="AE600" s="396">
        <f>IF(AC600=0,0,(AD600-AC600)/AC600*100)</f>
        <v>0</v>
      </c>
      <c r="AF600" s="397"/>
      <c r="AG600" s="397"/>
      <c r="AH600" s="396">
        <f>IF(AF600=0,0,(AG600-AF600)/AF600*100)</f>
        <v>0</v>
      </c>
      <c r="AI600" s="397"/>
      <c r="AJ600" s="397"/>
      <c r="AK600" s="396">
        <f>IF(AI600=0,0,(AJ600-AI600)/AI600*100)</f>
        <v>0</v>
      </c>
      <c r="AL600" s="397"/>
      <c r="AM600" s="397"/>
      <c r="AN600" s="396">
        <f>IF(AL600=0,0,(AM600-AL600)/AL600*100)</f>
        <v>0</v>
      </c>
      <c r="AO600" s="397"/>
      <c r="AP600" s="397"/>
      <c r="AQ600" s="396">
        <f>IF(AO600=0,0,(AP600-AO600)/AO600*100)</f>
        <v>0</v>
      </c>
    </row>
    <row r="601" spans="1:43" s="322" customFormat="1" ht="15" customHeight="1" outlineLevel="1">
      <c r="A601" s="322" t="str">
        <f t="shared" si="128"/>
        <v>1</v>
      </c>
      <c r="B601" s="108" t="s">
        <v>1210</v>
      </c>
      <c r="G601" s="322" t="b">
        <f>F571="двухставочный"</f>
        <v>0</v>
      </c>
      <c r="L601" s="403" t="s">
        <v>694</v>
      </c>
      <c r="M601" s="394" t="s">
        <v>328</v>
      </c>
      <c r="N601" s="624" t="e">
        <f>SUMIFS(INDEX(Калькуляция!$T$15:$AM$262,,MATCH(N$3,Калькуляция!$T$3:$AM$3,0)),Калькуляция!$A$15:$A$262,$A601,Калькуляция!$B$15:$B$262,$B601)</f>
        <v>#N/A</v>
      </c>
      <c r="O601" s="624" t="e">
        <f>SUMIFS(INDEX(Калькуляция!$T$15:$AM$262,,MATCH(O$3,Калькуляция!$T$3:$AM$3,0)),Калькуляция!$A$15:$A$262,$A601,Калькуляция!$B$15:$B$262,$B601)</f>
        <v>#N/A</v>
      </c>
      <c r="P601" s="521" t="e">
        <f>IF(N601=0,0,(O601-N601)/N601*100)</f>
        <v>#N/A</v>
      </c>
      <c r="Q601" s="624" t="e">
        <f>SUMIFS(INDEX(Калькуляция!$T$15:$AM$262,,MATCH(Q$3,Калькуляция!$T$3:$AM$3,0)),Калькуляция!$A$15:$A$262,$A601,Калькуляция!$B$15:$B$262,$B601)</f>
        <v>#N/A</v>
      </c>
      <c r="R601" s="624" t="e">
        <f>SUMIFS(INDEX(Калькуляция!$T$15:$AM$262,,MATCH(R$3,Калькуляция!$T$3:$AM$3,0)),Калькуляция!$A$15:$A$262,$A601,Калькуляция!$B$15:$B$262,$B601)</f>
        <v>#N/A</v>
      </c>
      <c r="S601" s="521" t="e">
        <f>IF(Q601=0,0,(R601-Q601)/Q601*100)</f>
        <v>#N/A</v>
      </c>
      <c r="T601" s="624" t="e">
        <f>SUMIFS(INDEX(Калькуляция!$T$15:$AM$262,,MATCH(T$3,Калькуляция!$T$3:$AM$3,0)),Калькуляция!$A$15:$A$262,$A601,Калькуляция!$B$15:$B$262,$B601)</f>
        <v>#N/A</v>
      </c>
      <c r="U601" s="624" t="e">
        <f>SUMIFS(INDEX(Калькуляция!$T$15:$AM$262,,MATCH(U$3,Калькуляция!$T$3:$AM$3,0)),Калькуляция!$A$15:$A$262,$A601,Калькуляция!$B$15:$B$262,$B601)</f>
        <v>#N/A</v>
      </c>
      <c r="V601" s="521" t="e">
        <f>IF(T601=0,0,(U601-T601)/T601*100)</f>
        <v>#N/A</v>
      </c>
      <c r="W601" s="624" t="e">
        <f>SUMIFS(INDEX(Калькуляция!$T$15:$AM$262,,MATCH(W$3,Калькуляция!$T$3:$AM$3,0)),Калькуляция!$A$15:$A$262,$A601,Калькуляция!$B$15:$B$262,$B601)</f>
        <v>#N/A</v>
      </c>
      <c r="X601" s="624" t="e">
        <f>SUMIFS(INDEX(Калькуляция!$T$15:$AM$262,,MATCH(X$3,Калькуляция!$T$3:$AM$3,0)),Калькуляция!$A$15:$A$262,$A601,Калькуляция!$B$15:$B$262,$B601)</f>
        <v>#N/A</v>
      </c>
      <c r="Y601" s="521" t="e">
        <f>IF(W601=0,0,(X601-W601)/W601*100)</f>
        <v>#N/A</v>
      </c>
      <c r="Z601" s="624" t="e">
        <f>SUMIFS(INDEX(Калькуляция!$T$15:$AM$262,,MATCH(Z$3,Калькуляция!$T$3:$AM$3,0)),Калькуляция!$A$15:$A$262,$A601,Калькуляция!$B$15:$B$262,$B601)</f>
        <v>#N/A</v>
      </c>
      <c r="AA601" s="624" t="e">
        <f>SUMIFS(INDEX(Калькуляция!$T$15:$AM$262,,MATCH(AA$3,Калькуляция!$T$3:$AM$3,0)),Калькуляция!$A$15:$A$262,$A601,Калькуляция!$B$15:$B$262,$B601)</f>
        <v>#N/A</v>
      </c>
      <c r="AB601" s="521" t="e">
        <f>IF(Z601=0,0,(AA601-Z601)/Z601*100)</f>
        <v>#N/A</v>
      </c>
      <c r="AC601" s="624" t="e">
        <f>SUMIFS(INDEX(Калькуляция!$T$15:$AM$262,,MATCH(AC$3,Калькуляция!$T$3:$AM$3,0)),Калькуляция!$A$15:$A$262,$A601,Калькуляция!$B$15:$B$262,$B601)</f>
        <v>#N/A</v>
      </c>
      <c r="AD601" s="624" t="e">
        <f>SUMIFS(INDEX(Калькуляция!$T$15:$AM$262,,MATCH(AD$3,Калькуляция!$T$3:$AM$3,0)),Калькуляция!$A$15:$A$262,$A601,Калькуляция!$B$15:$B$262,$B601)</f>
        <v>#N/A</v>
      </c>
      <c r="AE601" s="521" t="e">
        <f>IF(AC601=0,0,(AD601-AC601)/AC601*100)</f>
        <v>#N/A</v>
      </c>
      <c r="AF601" s="624" t="e">
        <f>SUMIFS(INDEX(Калькуляция!$T$15:$AM$262,,MATCH(AF$3,Калькуляция!$T$3:$AM$3,0)),Калькуляция!$A$15:$A$262,$A601,Калькуляция!$B$15:$B$262,$B601)</f>
        <v>#N/A</v>
      </c>
      <c r="AG601" s="624" t="e">
        <f>SUMIFS(INDEX(Калькуляция!$T$15:$AM$262,,MATCH(AG$3,Калькуляция!$T$3:$AM$3,0)),Калькуляция!$A$15:$A$262,$A601,Калькуляция!$B$15:$B$262,$B601)</f>
        <v>#N/A</v>
      </c>
      <c r="AH601" s="521" t="e">
        <f>IF(AF601=0,0,(AG601-AF601)/AF601*100)</f>
        <v>#N/A</v>
      </c>
      <c r="AI601" s="624" t="e">
        <f>SUMIFS(INDEX(Калькуляция!$T$15:$AM$262,,MATCH(AI$3,Калькуляция!$T$3:$AM$3,0)),Калькуляция!$A$15:$A$262,$A601,Калькуляция!$B$15:$B$262,$B601)</f>
        <v>#N/A</v>
      </c>
      <c r="AJ601" s="624" t="e">
        <f>SUMIFS(INDEX(Калькуляция!$T$15:$AM$262,,MATCH(AJ$3,Калькуляция!$T$3:$AM$3,0)),Калькуляция!$A$15:$A$262,$A601,Калькуляция!$B$15:$B$262,$B601)</f>
        <v>#N/A</v>
      </c>
      <c r="AK601" s="521" t="e">
        <f>IF(AI601=0,0,(AJ601-AI601)/AI601*100)</f>
        <v>#N/A</v>
      </c>
      <c r="AL601" s="624" t="e">
        <f>SUMIFS(INDEX(Калькуляция!$T$15:$AM$262,,MATCH(AL$3,Калькуляция!$T$3:$AM$3,0)),Калькуляция!$A$15:$A$262,$A601,Калькуляция!$B$15:$B$262,$B601)</f>
        <v>#N/A</v>
      </c>
      <c r="AM601" s="624" t="e">
        <f>SUMIFS(INDEX(Калькуляция!$T$15:$AM$262,,MATCH(AM$3,Калькуляция!$T$3:$AM$3,0)),Калькуляция!$A$15:$A$262,$A601,Калькуляция!$B$15:$B$262,$B601)</f>
        <v>#N/A</v>
      </c>
      <c r="AN601" s="521" t="e">
        <f>IF(AL601=0,0,(AM601-AL601)/AL601*100)</f>
        <v>#N/A</v>
      </c>
      <c r="AO601" s="624" t="e">
        <f>SUMIFS(INDEX(Калькуляция!$T$15:$AM$262,,MATCH(AO$3,Калькуляция!$T$3:$AM$3,0)),Калькуляция!$A$15:$A$262,$A601,Калькуляция!$B$15:$B$262,$B601)</f>
        <v>#N/A</v>
      </c>
      <c r="AP601" s="624" t="e">
        <f>SUMIFS(INDEX(Калькуляция!$T$15:$AM$262,,MATCH(AP$3,Калькуляция!$T$3:$AM$3,0)),Калькуляция!$A$15:$A$262,$A601,Калькуляция!$B$15:$B$262,$B601)</f>
        <v>#N/A</v>
      </c>
      <c r="AQ601" s="521" t="e">
        <f>IF(AO601=0,0,(AP601-AO601)/AO601*100)</f>
        <v>#N/A</v>
      </c>
    </row>
    <row r="602" spans="1:43" s="322" customFormat="1" ht="24.75" customHeight="1" outlineLevel="1">
      <c r="A602" s="322" t="str">
        <f t="shared" si="128"/>
        <v>1</v>
      </c>
      <c r="G602" s="322" t="b">
        <f>F571="двухставочный"</f>
        <v>0</v>
      </c>
      <c r="L602" s="403" t="s">
        <v>695</v>
      </c>
      <c r="M602" s="394" t="s">
        <v>696</v>
      </c>
      <c r="N602" s="397"/>
      <c r="O602" s="397"/>
      <c r="P602" s="396">
        <f>IF(N602=0,0,(O602-N602)/N602*100)</f>
        <v>0</v>
      </c>
      <c r="Q602" s="397"/>
      <c r="R602" s="397"/>
      <c r="S602" s="396">
        <f>IF(Q602=0,0,(R602-Q602)/Q602*100)</f>
        <v>0</v>
      </c>
      <c r="T602" s="397"/>
      <c r="U602" s="397"/>
      <c r="V602" s="396">
        <f>IF(T602=0,0,(U602-T602)/T602*100)</f>
        <v>0</v>
      </c>
      <c r="W602" s="397"/>
      <c r="X602" s="397"/>
      <c r="Y602" s="396">
        <f>IF(W602=0,0,(X602-W602)/W602*100)</f>
        <v>0</v>
      </c>
      <c r="Z602" s="397"/>
      <c r="AA602" s="397"/>
      <c r="AB602" s="396">
        <f>IF(Z602=0,0,(AA602-Z602)/Z602*100)</f>
        <v>0</v>
      </c>
      <c r="AC602" s="397"/>
      <c r="AD602" s="397"/>
      <c r="AE602" s="396">
        <f>IF(AC602=0,0,(AD602-AC602)/AC602*100)</f>
        <v>0</v>
      </c>
      <c r="AF602" s="397"/>
      <c r="AG602" s="397"/>
      <c r="AH602" s="396">
        <f>IF(AF602=0,0,(AG602-AF602)/AF602*100)</f>
        <v>0</v>
      </c>
      <c r="AI602" s="397"/>
      <c r="AJ602" s="397"/>
      <c r="AK602" s="396">
        <f>IF(AI602=0,0,(AJ602-AI602)/AI602*100)</f>
        <v>0</v>
      </c>
      <c r="AL602" s="397"/>
      <c r="AM602" s="397"/>
      <c r="AN602" s="396">
        <f>IF(AL602=0,0,(AM602-AL602)/AL602*100)</f>
        <v>0</v>
      </c>
      <c r="AO602" s="397"/>
      <c r="AP602" s="397"/>
      <c r="AQ602" s="396">
        <f>IF(AO602=0,0,(AP602-AO602)/AO602*100)</f>
        <v>0</v>
      </c>
    </row>
    <row r="603" spans="1:43" s="322" customFormat="1" ht="15" customHeight="1" outlineLevel="1">
      <c r="A603" s="322" t="str">
        <f t="shared" si="128"/>
        <v>1</v>
      </c>
      <c r="G603" s="322" t="b">
        <f>F571="двухставочный"</f>
        <v>0</v>
      </c>
      <c r="L603" s="403" t="s">
        <v>697</v>
      </c>
      <c r="M603" s="394" t="s">
        <v>698</v>
      </c>
      <c r="N603" s="397"/>
      <c r="O603" s="397"/>
      <c r="P603" s="396">
        <f>IF(N603=0,0,(O603-N603)/N603*100)</f>
        <v>0</v>
      </c>
      <c r="Q603" s="397"/>
      <c r="R603" s="397"/>
      <c r="S603" s="396">
        <f>IF(Q603=0,0,(R603-Q603)/Q603*100)</f>
        <v>0</v>
      </c>
      <c r="T603" s="397"/>
      <c r="U603" s="397"/>
      <c r="V603" s="396">
        <f>IF(T603=0,0,(U603-T603)/T603*100)</f>
        <v>0</v>
      </c>
      <c r="W603" s="397"/>
      <c r="X603" s="397"/>
      <c r="Y603" s="396">
        <f>IF(W603=0,0,(X603-W603)/W603*100)</f>
        <v>0</v>
      </c>
      <c r="Z603" s="397"/>
      <c r="AA603" s="397"/>
      <c r="AB603" s="396">
        <f>IF(Z603=0,0,(AA603-Z603)/Z603*100)</f>
        <v>0</v>
      </c>
      <c r="AC603" s="397"/>
      <c r="AD603" s="397"/>
      <c r="AE603" s="396">
        <f>IF(AC603=0,0,(AD603-AC603)/AC603*100)</f>
        <v>0</v>
      </c>
      <c r="AF603" s="397"/>
      <c r="AG603" s="397"/>
      <c r="AH603" s="396">
        <f>IF(AF603=0,0,(AG603-AF603)/AF603*100)</f>
        <v>0</v>
      </c>
      <c r="AI603" s="397"/>
      <c r="AJ603" s="397"/>
      <c r="AK603" s="396">
        <f>IF(AI603=0,0,(AJ603-AI603)/AI603*100)</f>
        <v>0</v>
      </c>
      <c r="AL603" s="397"/>
      <c r="AM603" s="397"/>
      <c r="AN603" s="396">
        <f>IF(AL603=0,0,(AM603-AL603)/AL603*100)</f>
        <v>0</v>
      </c>
      <c r="AO603" s="397"/>
      <c r="AP603" s="397"/>
      <c r="AQ603" s="396">
        <f>IF(AO603=0,0,(AP603-AO603)/AO603*100)</f>
        <v>0</v>
      </c>
    </row>
    <row r="604" spans="1:43" s="322" customFormat="1" ht="15" customHeight="1" outlineLevel="1">
      <c r="A604" s="322" t="str">
        <f t="shared" si="128"/>
        <v>1</v>
      </c>
      <c r="G604" s="322" t="b">
        <f>F571="двухставочный"</f>
        <v>0</v>
      </c>
      <c r="L604" s="389" t="s">
        <v>1216</v>
      </c>
      <c r="M604" s="400"/>
      <c r="N604" s="401"/>
      <c r="O604" s="401"/>
      <c r="P604" s="401"/>
      <c r="Q604" s="401"/>
      <c r="R604" s="401"/>
      <c r="S604" s="401"/>
      <c r="T604" s="401"/>
      <c r="U604" s="401"/>
      <c r="V604" s="401"/>
      <c r="W604" s="401"/>
      <c r="X604" s="401"/>
      <c r="Y604" s="401"/>
      <c r="Z604" s="401"/>
      <c r="AA604" s="401"/>
      <c r="AB604" s="401"/>
      <c r="AC604" s="401"/>
      <c r="AD604" s="401"/>
      <c r="AE604" s="401"/>
      <c r="AF604" s="401"/>
      <c r="AG604" s="401"/>
      <c r="AH604" s="401"/>
      <c r="AI604" s="401"/>
      <c r="AJ604" s="401"/>
      <c r="AK604" s="401"/>
      <c r="AL604" s="401"/>
      <c r="AM604" s="401"/>
      <c r="AN604" s="401"/>
      <c r="AO604" s="401"/>
      <c r="AP604" s="401"/>
      <c r="AQ604" s="402"/>
    </row>
    <row r="605" spans="1:43" s="322" customFormat="1" ht="15" customHeight="1" outlineLevel="1">
      <c r="A605" s="322" t="str">
        <f t="shared" si="128"/>
        <v>1</v>
      </c>
      <c r="G605" s="322" t="b">
        <f>F571="двухставочный"</f>
        <v>0</v>
      </c>
      <c r="L605" s="403" t="s">
        <v>692</v>
      </c>
      <c r="M605" s="394" t="s">
        <v>678</v>
      </c>
      <c r="N605" s="397" t="e">
        <f>IF(N607=0,0,(N606*N607+N608*N609*6)/N607)</f>
        <v>#N/A</v>
      </c>
      <c r="O605" s="397" t="e">
        <f>IF(O607=0,0,(O606*O607+O608*O609*6)/O607)</f>
        <v>#N/A</v>
      </c>
      <c r="P605" s="396" t="e">
        <f>IF(N605=0,0,(O605-N605)/N605*100)</f>
        <v>#N/A</v>
      </c>
      <c r="Q605" s="397" t="e">
        <f>IF(Q607=0,0,(Q606*Q607+Q608*Q609*6)/Q607)</f>
        <v>#N/A</v>
      </c>
      <c r="R605" s="397" t="e">
        <f>IF(R607=0,0,(R606*R607+R608*R609*6)/R607)</f>
        <v>#N/A</v>
      </c>
      <c r="S605" s="396" t="e">
        <f>IF(Q605=0,0,(R605-Q605)/Q605*100)</f>
        <v>#N/A</v>
      </c>
      <c r="T605" s="397" t="e">
        <f>IF(T607=0,0,(T606*T607+T608*T609*6)/T607)</f>
        <v>#N/A</v>
      </c>
      <c r="U605" s="397" t="e">
        <f>IF(U607=0,0,(U606*U607+U608*U609*6)/U607)</f>
        <v>#N/A</v>
      </c>
      <c r="V605" s="396" t="e">
        <f>IF(T605=0,0,(U605-T605)/T605*100)</f>
        <v>#N/A</v>
      </c>
      <c r="W605" s="397" t="e">
        <f>IF(W607=0,0,(W606*W607+W608*W609*6)/W607)</f>
        <v>#N/A</v>
      </c>
      <c r="X605" s="397" t="e">
        <f>IF(X607=0,0,(X606*X607+X608*X609*6)/X607)</f>
        <v>#N/A</v>
      </c>
      <c r="Y605" s="396" t="e">
        <f>IF(W605=0,0,(X605-W605)/W605*100)</f>
        <v>#N/A</v>
      </c>
      <c r="Z605" s="397" t="e">
        <f>IF(Z607=0,0,(Z606*Z607+Z608*Z609*6)/Z607)</f>
        <v>#N/A</v>
      </c>
      <c r="AA605" s="397" t="e">
        <f>IF(AA607=0,0,(AA606*AA607+AA608*AA609*6)/AA607)</f>
        <v>#N/A</v>
      </c>
      <c r="AB605" s="396" t="e">
        <f>IF(Z605=0,0,(AA605-Z605)/Z605*100)</f>
        <v>#N/A</v>
      </c>
      <c r="AC605" s="397" t="e">
        <f>IF(AC607=0,0,(AC606*AC607+AC608*AC609*6)/AC607)</f>
        <v>#N/A</v>
      </c>
      <c r="AD605" s="397" t="e">
        <f>IF(AD607=0,0,(AD606*AD607+AD608*AD609*6)/AD607)</f>
        <v>#N/A</v>
      </c>
      <c r="AE605" s="396" t="e">
        <f>IF(AC605=0,0,(AD605-AC605)/AC605*100)</f>
        <v>#N/A</v>
      </c>
      <c r="AF605" s="397" t="e">
        <f>IF(AF607=0,0,(AF606*AF607+AF608*AF609*6)/AF607)</f>
        <v>#N/A</v>
      </c>
      <c r="AG605" s="397" t="e">
        <f>IF(AG607=0,0,(AG606*AG607+AG608*AG609*6)/AG607)</f>
        <v>#N/A</v>
      </c>
      <c r="AH605" s="396" t="e">
        <f>IF(AF605=0,0,(AG605-AF605)/AF605*100)</f>
        <v>#N/A</v>
      </c>
      <c r="AI605" s="397" t="e">
        <f>IF(AI607=0,0,(AI606*AI607+AI608*AI609*6)/AI607)</f>
        <v>#N/A</v>
      </c>
      <c r="AJ605" s="397" t="e">
        <f>IF(AJ607=0,0,(AJ606*AJ607+AJ608*AJ609*6)/AJ607)</f>
        <v>#N/A</v>
      </c>
      <c r="AK605" s="396" t="e">
        <f>IF(AI605=0,0,(AJ605-AI605)/AI605*100)</f>
        <v>#N/A</v>
      </c>
      <c r="AL605" s="397" t="e">
        <f>IF(AL607=0,0,(AL606*AL607+AL608*AL609*6)/AL607)</f>
        <v>#N/A</v>
      </c>
      <c r="AM605" s="397" t="e">
        <f>IF(AM607=0,0,(AM606*AM607+AM608*AM609*6)/AM607)</f>
        <v>#N/A</v>
      </c>
      <c r="AN605" s="396" t="e">
        <f>IF(AL605=0,0,(AM605-AL605)/AL605*100)</f>
        <v>#N/A</v>
      </c>
      <c r="AO605" s="397" t="e">
        <f>IF(AO607=0,0,(AO606*AO607+AO608*AO609*6)/AO607)</f>
        <v>#N/A</v>
      </c>
      <c r="AP605" s="397" t="e">
        <f>IF(AP607=0,0,(AP606*AP607+AP608*AP609*6)/AP607)</f>
        <v>#N/A</v>
      </c>
      <c r="AQ605" s="396" t="e">
        <f>IF(AO605=0,0,(AP605-AO605)/AO605*100)</f>
        <v>#N/A</v>
      </c>
    </row>
    <row r="606" spans="1:43" s="322" customFormat="1" ht="15" customHeight="1" outlineLevel="1">
      <c r="A606" s="322" t="str">
        <f t="shared" si="128"/>
        <v>1</v>
      </c>
      <c r="G606" s="322" t="b">
        <f>F571="двухставочный"</f>
        <v>0</v>
      </c>
      <c r="L606" s="403" t="s">
        <v>693</v>
      </c>
      <c r="M606" s="394" t="s">
        <v>678</v>
      </c>
      <c r="N606" s="397"/>
      <c r="O606" s="397"/>
      <c r="P606" s="396">
        <f>IF(N606=0,0,(O606-N606)/N606*100)</f>
        <v>0</v>
      </c>
      <c r="Q606" s="397"/>
      <c r="R606" s="397"/>
      <c r="S606" s="396">
        <f>IF(Q606=0,0,(R606-Q606)/Q606*100)</f>
        <v>0</v>
      </c>
      <c r="T606" s="397"/>
      <c r="U606" s="397"/>
      <c r="V606" s="396">
        <f>IF(T606=0,0,(U606-T606)/T606*100)</f>
        <v>0</v>
      </c>
      <c r="W606" s="397"/>
      <c r="X606" s="397"/>
      <c r="Y606" s="396">
        <f>IF(W606=0,0,(X606-W606)/W606*100)</f>
        <v>0</v>
      </c>
      <c r="Z606" s="397"/>
      <c r="AA606" s="397"/>
      <c r="AB606" s="396">
        <f>IF(Z606=0,0,(AA606-Z606)/Z606*100)</f>
        <v>0</v>
      </c>
      <c r="AC606" s="397"/>
      <c r="AD606" s="397"/>
      <c r="AE606" s="396">
        <f>IF(AC606=0,0,(AD606-AC606)/AC606*100)</f>
        <v>0</v>
      </c>
      <c r="AF606" s="397"/>
      <c r="AG606" s="397"/>
      <c r="AH606" s="396">
        <f>IF(AF606=0,0,(AG606-AF606)/AF606*100)</f>
        <v>0</v>
      </c>
      <c r="AI606" s="397"/>
      <c r="AJ606" s="397"/>
      <c r="AK606" s="396">
        <f>IF(AI606=0,0,(AJ606-AI606)/AI606*100)</f>
        <v>0</v>
      </c>
      <c r="AL606" s="397"/>
      <c r="AM606" s="397"/>
      <c r="AN606" s="396">
        <f>IF(AL606=0,0,(AM606-AL606)/AL606*100)</f>
        <v>0</v>
      </c>
      <c r="AO606" s="397"/>
      <c r="AP606" s="397"/>
      <c r="AQ606" s="396">
        <f>IF(AO606=0,0,(AP606-AO606)/AO606*100)</f>
        <v>0</v>
      </c>
    </row>
    <row r="607" spans="1:43" s="322" customFormat="1" ht="15" customHeight="1" outlineLevel="1">
      <c r="A607" s="322" t="str">
        <f t="shared" si="128"/>
        <v>1</v>
      </c>
      <c r="B607" s="108" t="s">
        <v>1211</v>
      </c>
      <c r="G607" s="322" t="b">
        <f>F571="двухставочный"</f>
        <v>0</v>
      </c>
      <c r="L607" s="403" t="s">
        <v>694</v>
      </c>
      <c r="M607" s="394" t="s">
        <v>328</v>
      </c>
      <c r="N607" s="624" t="e">
        <f>SUMIFS(INDEX(Калькуляция!$T$15:$AM$262,,MATCH(N$3,Калькуляция!$T$3:$AM$3,0)),Калькуляция!$A$15:$A$262,$A607,Калькуляция!$B$15:$B$262,$B607)</f>
        <v>#N/A</v>
      </c>
      <c r="O607" s="624" t="e">
        <f>SUMIFS(INDEX(Калькуляция!$T$15:$AM$262,,MATCH(O$3,Калькуляция!$T$3:$AM$3,0)),Калькуляция!$A$15:$A$262,$A607,Калькуляция!$B$15:$B$262,$B607)</f>
        <v>#N/A</v>
      </c>
      <c r="P607" s="521" t="e">
        <f>IF(N607=0,0,(O607-N607)/N607*100)</f>
        <v>#N/A</v>
      </c>
      <c r="Q607" s="624" t="e">
        <f>SUMIFS(INDEX(Калькуляция!$T$15:$AM$262,,MATCH(Q$3,Калькуляция!$T$3:$AM$3,0)),Калькуляция!$A$15:$A$262,$A607,Калькуляция!$B$15:$B$262,$B607)</f>
        <v>#N/A</v>
      </c>
      <c r="R607" s="624" t="e">
        <f>SUMIFS(INDEX(Калькуляция!$T$15:$AM$262,,MATCH(R$3,Калькуляция!$T$3:$AM$3,0)),Калькуляция!$A$15:$A$262,$A607,Калькуляция!$B$15:$B$262,$B607)</f>
        <v>#N/A</v>
      </c>
      <c r="S607" s="521" t="e">
        <f>IF(Q607=0,0,(R607-Q607)/Q607*100)</f>
        <v>#N/A</v>
      </c>
      <c r="T607" s="624" t="e">
        <f>SUMIFS(INDEX(Калькуляция!$T$15:$AM$262,,MATCH(T$3,Калькуляция!$T$3:$AM$3,0)),Калькуляция!$A$15:$A$262,$A607,Калькуляция!$B$15:$B$262,$B607)</f>
        <v>#N/A</v>
      </c>
      <c r="U607" s="624" t="e">
        <f>SUMIFS(INDEX(Калькуляция!$T$15:$AM$262,,MATCH(U$3,Калькуляция!$T$3:$AM$3,0)),Калькуляция!$A$15:$A$262,$A607,Калькуляция!$B$15:$B$262,$B607)</f>
        <v>#N/A</v>
      </c>
      <c r="V607" s="521" t="e">
        <f>IF(T607=0,0,(U607-T607)/T607*100)</f>
        <v>#N/A</v>
      </c>
      <c r="W607" s="624" t="e">
        <f>SUMIFS(INDEX(Калькуляция!$T$15:$AM$262,,MATCH(W$3,Калькуляция!$T$3:$AM$3,0)),Калькуляция!$A$15:$A$262,$A607,Калькуляция!$B$15:$B$262,$B607)</f>
        <v>#N/A</v>
      </c>
      <c r="X607" s="624" t="e">
        <f>SUMIFS(INDEX(Калькуляция!$T$15:$AM$262,,MATCH(X$3,Калькуляция!$T$3:$AM$3,0)),Калькуляция!$A$15:$A$262,$A607,Калькуляция!$B$15:$B$262,$B607)</f>
        <v>#N/A</v>
      </c>
      <c r="Y607" s="521" t="e">
        <f>IF(W607=0,0,(X607-W607)/W607*100)</f>
        <v>#N/A</v>
      </c>
      <c r="Z607" s="624" t="e">
        <f>SUMIFS(INDEX(Калькуляция!$T$15:$AM$262,,MATCH(Z$3,Калькуляция!$T$3:$AM$3,0)),Калькуляция!$A$15:$A$262,$A607,Калькуляция!$B$15:$B$262,$B607)</f>
        <v>#N/A</v>
      </c>
      <c r="AA607" s="624" t="e">
        <f>SUMIFS(INDEX(Калькуляция!$T$15:$AM$262,,MATCH(AA$3,Калькуляция!$T$3:$AM$3,0)),Калькуляция!$A$15:$A$262,$A607,Калькуляция!$B$15:$B$262,$B607)</f>
        <v>#N/A</v>
      </c>
      <c r="AB607" s="521" t="e">
        <f>IF(Z607=0,0,(AA607-Z607)/Z607*100)</f>
        <v>#N/A</v>
      </c>
      <c r="AC607" s="624" t="e">
        <f>SUMIFS(INDEX(Калькуляция!$T$15:$AM$262,,MATCH(AC$3,Калькуляция!$T$3:$AM$3,0)),Калькуляция!$A$15:$A$262,$A607,Калькуляция!$B$15:$B$262,$B607)</f>
        <v>#N/A</v>
      </c>
      <c r="AD607" s="624" t="e">
        <f>SUMIFS(INDEX(Калькуляция!$T$15:$AM$262,,MATCH(AD$3,Калькуляция!$T$3:$AM$3,0)),Калькуляция!$A$15:$A$262,$A607,Калькуляция!$B$15:$B$262,$B607)</f>
        <v>#N/A</v>
      </c>
      <c r="AE607" s="521" t="e">
        <f>IF(AC607=0,0,(AD607-AC607)/AC607*100)</f>
        <v>#N/A</v>
      </c>
      <c r="AF607" s="624" t="e">
        <f>SUMIFS(INDEX(Калькуляция!$T$15:$AM$262,,MATCH(AF$3,Калькуляция!$T$3:$AM$3,0)),Калькуляция!$A$15:$A$262,$A607,Калькуляция!$B$15:$B$262,$B607)</f>
        <v>#N/A</v>
      </c>
      <c r="AG607" s="624" t="e">
        <f>SUMIFS(INDEX(Калькуляция!$T$15:$AM$262,,MATCH(AG$3,Калькуляция!$T$3:$AM$3,0)),Калькуляция!$A$15:$A$262,$A607,Калькуляция!$B$15:$B$262,$B607)</f>
        <v>#N/A</v>
      </c>
      <c r="AH607" s="521" t="e">
        <f>IF(AF607=0,0,(AG607-AF607)/AF607*100)</f>
        <v>#N/A</v>
      </c>
      <c r="AI607" s="624" t="e">
        <f>SUMIFS(INDEX(Калькуляция!$T$15:$AM$262,,MATCH(AI$3,Калькуляция!$T$3:$AM$3,0)),Калькуляция!$A$15:$A$262,$A607,Калькуляция!$B$15:$B$262,$B607)</f>
        <v>#N/A</v>
      </c>
      <c r="AJ607" s="624" t="e">
        <f>SUMIFS(INDEX(Калькуляция!$T$15:$AM$262,,MATCH(AJ$3,Калькуляция!$T$3:$AM$3,0)),Калькуляция!$A$15:$A$262,$A607,Калькуляция!$B$15:$B$262,$B607)</f>
        <v>#N/A</v>
      </c>
      <c r="AK607" s="521" t="e">
        <f>IF(AI607=0,0,(AJ607-AI607)/AI607*100)</f>
        <v>#N/A</v>
      </c>
      <c r="AL607" s="624" t="e">
        <f>SUMIFS(INDEX(Калькуляция!$T$15:$AM$262,,MATCH(AL$3,Калькуляция!$T$3:$AM$3,0)),Калькуляция!$A$15:$A$262,$A607,Калькуляция!$B$15:$B$262,$B607)</f>
        <v>#N/A</v>
      </c>
      <c r="AM607" s="624" t="e">
        <f>SUMIFS(INDEX(Калькуляция!$T$15:$AM$262,,MATCH(AM$3,Калькуляция!$T$3:$AM$3,0)),Калькуляция!$A$15:$A$262,$A607,Калькуляция!$B$15:$B$262,$B607)</f>
        <v>#N/A</v>
      </c>
      <c r="AN607" s="521" t="e">
        <f>IF(AL607=0,0,(AM607-AL607)/AL607*100)</f>
        <v>#N/A</v>
      </c>
      <c r="AO607" s="624" t="e">
        <f>SUMIFS(INDEX(Калькуляция!$T$15:$AM$262,,MATCH(AO$3,Калькуляция!$T$3:$AM$3,0)),Калькуляция!$A$15:$A$262,$A607,Калькуляция!$B$15:$B$262,$B607)</f>
        <v>#N/A</v>
      </c>
      <c r="AP607" s="624" t="e">
        <f>SUMIFS(INDEX(Калькуляция!$T$15:$AM$262,,MATCH(AP$3,Калькуляция!$T$3:$AM$3,0)),Калькуляция!$A$15:$A$262,$A607,Калькуляция!$B$15:$B$262,$B607)</f>
        <v>#N/A</v>
      </c>
      <c r="AQ607" s="521" t="e">
        <f>IF(AO607=0,0,(AP607-AO607)/AO607*100)</f>
        <v>#N/A</v>
      </c>
    </row>
    <row r="608" spans="1:43" s="322" customFormat="1" ht="24.75" customHeight="1" outlineLevel="1">
      <c r="A608" s="322" t="str">
        <f t="shared" si="128"/>
        <v>1</v>
      </c>
      <c r="G608" s="322" t="b">
        <f>F571="двухставочный"</f>
        <v>0</v>
      </c>
      <c r="L608" s="403" t="s">
        <v>695</v>
      </c>
      <c r="M608" s="394" t="s">
        <v>696</v>
      </c>
      <c r="N608" s="397"/>
      <c r="O608" s="397"/>
      <c r="P608" s="396">
        <f>IF(N608=0,0,(O608-N608)/N608*100)</f>
        <v>0</v>
      </c>
      <c r="Q608" s="397"/>
      <c r="R608" s="397"/>
      <c r="S608" s="396">
        <f>IF(Q608=0,0,(R608-Q608)/Q608*100)</f>
        <v>0</v>
      </c>
      <c r="T608" s="397"/>
      <c r="U608" s="397"/>
      <c r="V608" s="396">
        <f>IF(T608=0,0,(U608-T608)/T608*100)</f>
        <v>0</v>
      </c>
      <c r="W608" s="397"/>
      <c r="X608" s="397"/>
      <c r="Y608" s="396">
        <f>IF(W608=0,0,(X608-W608)/W608*100)</f>
        <v>0</v>
      </c>
      <c r="Z608" s="397"/>
      <c r="AA608" s="397"/>
      <c r="AB608" s="396">
        <f>IF(Z608=0,0,(AA608-Z608)/Z608*100)</f>
        <v>0</v>
      </c>
      <c r="AC608" s="397"/>
      <c r="AD608" s="397"/>
      <c r="AE608" s="396">
        <f>IF(AC608=0,0,(AD608-AC608)/AC608*100)</f>
        <v>0</v>
      </c>
      <c r="AF608" s="397"/>
      <c r="AG608" s="397"/>
      <c r="AH608" s="396">
        <f>IF(AF608=0,0,(AG608-AF608)/AF608*100)</f>
        <v>0</v>
      </c>
      <c r="AI608" s="397"/>
      <c r="AJ608" s="397"/>
      <c r="AK608" s="396">
        <f>IF(AI608=0,0,(AJ608-AI608)/AI608*100)</f>
        <v>0</v>
      </c>
      <c r="AL608" s="397"/>
      <c r="AM608" s="397"/>
      <c r="AN608" s="396">
        <f>IF(AL608=0,0,(AM608-AL608)/AL608*100)</f>
        <v>0</v>
      </c>
      <c r="AO608" s="397"/>
      <c r="AP608" s="397"/>
      <c r="AQ608" s="396">
        <f>IF(AO608=0,0,(AP608-AO608)/AO608*100)</f>
        <v>0</v>
      </c>
    </row>
    <row r="609" spans="1:43" s="322" customFormat="1" ht="15" customHeight="1" outlineLevel="1">
      <c r="A609" s="322" t="str">
        <f t="shared" si="128"/>
        <v>1</v>
      </c>
      <c r="G609" s="322" t="b">
        <f>F571="двухставочный"</f>
        <v>0</v>
      </c>
      <c r="L609" s="403" t="s">
        <v>697</v>
      </c>
      <c r="M609" s="394" t="s">
        <v>698</v>
      </c>
      <c r="N609" s="397"/>
      <c r="O609" s="397"/>
      <c r="P609" s="396">
        <f>IF(N609=0,0,(O609-N609)/N609*100)</f>
        <v>0</v>
      </c>
      <c r="Q609" s="397"/>
      <c r="R609" s="397"/>
      <c r="S609" s="396">
        <f>IF(Q609=0,0,(R609-Q609)/Q609*100)</f>
        <v>0</v>
      </c>
      <c r="T609" s="397"/>
      <c r="U609" s="397"/>
      <c r="V609" s="396">
        <f>IF(T609=0,0,(U609-T609)/T609*100)</f>
        <v>0</v>
      </c>
      <c r="W609" s="397"/>
      <c r="X609" s="397"/>
      <c r="Y609" s="396">
        <f>IF(W609=0,0,(X609-W609)/W609*100)</f>
        <v>0</v>
      </c>
      <c r="Z609" s="397"/>
      <c r="AA609" s="397"/>
      <c r="AB609" s="396">
        <f>IF(Z609=0,0,(AA609-Z609)/Z609*100)</f>
        <v>0</v>
      </c>
      <c r="AC609" s="397"/>
      <c r="AD609" s="397"/>
      <c r="AE609" s="396">
        <f>IF(AC609=0,0,(AD609-AC609)/AC609*100)</f>
        <v>0</v>
      </c>
      <c r="AF609" s="397"/>
      <c r="AG609" s="397"/>
      <c r="AH609" s="396">
        <f>IF(AF609=0,0,(AG609-AF609)/AF609*100)</f>
        <v>0</v>
      </c>
      <c r="AI609" s="397"/>
      <c r="AJ609" s="397"/>
      <c r="AK609" s="396">
        <f>IF(AI609=0,0,(AJ609-AI609)/AI609*100)</f>
        <v>0</v>
      </c>
      <c r="AL609" s="397"/>
      <c r="AM609" s="397"/>
      <c r="AN609" s="396">
        <f>IF(AL609=0,0,(AM609-AL609)/AL609*100)</f>
        <v>0</v>
      </c>
      <c r="AO609" s="397"/>
      <c r="AP609" s="397"/>
      <c r="AQ609" s="396">
        <f>IF(AO609=0,0,(AP609-AO609)/AO609*100)</f>
        <v>0</v>
      </c>
    </row>
    <row r="610" spans="1:43" s="322" customFormat="1" ht="15" customHeight="1" outlineLevel="1">
      <c r="A610" s="322" t="str">
        <f t="shared" si="128"/>
        <v>1</v>
      </c>
      <c r="G610" s="322" t="b">
        <f>F571="двухставочный"</f>
        <v>0</v>
      </c>
      <c r="J610" s="322" t="s">
        <v>1437</v>
      </c>
      <c r="L610" s="342" t="s">
        <v>370</v>
      </c>
      <c r="M610" s="341"/>
      <c r="N610" s="339"/>
      <c r="O610" s="339"/>
      <c r="P610" s="339"/>
      <c r="Q610" s="339"/>
      <c r="R610" s="339"/>
      <c r="S610" s="339"/>
      <c r="T610" s="339"/>
      <c r="U610" s="339"/>
      <c r="V610" s="339"/>
      <c r="W610" s="339"/>
      <c r="X610" s="339"/>
      <c r="Y610" s="339"/>
      <c r="Z610" s="339"/>
      <c r="AA610" s="339"/>
      <c r="AB610" s="339"/>
      <c r="AC610" s="339"/>
      <c r="AD610" s="339"/>
      <c r="AE610" s="339"/>
      <c r="AF610" s="339"/>
      <c r="AG610" s="339"/>
      <c r="AH610" s="339"/>
      <c r="AI610" s="339"/>
      <c r="AJ610" s="339"/>
      <c r="AK610" s="339"/>
      <c r="AL610" s="339"/>
      <c r="AM610" s="339"/>
      <c r="AN610" s="339"/>
      <c r="AO610" s="339"/>
      <c r="AP610" s="339"/>
      <c r="AQ610" s="340"/>
    </row>
    <row r="611" spans="1:43" s="189" customFormat="1">
      <c r="A611" s="188" t="s">
        <v>1101</v>
      </c>
      <c r="M611" s="3"/>
      <c r="N611" s="3"/>
      <c r="O611" s="3"/>
      <c r="P611" s="3"/>
      <c r="AA611" s="5"/>
    </row>
    <row r="612" spans="1:43" s="322" customFormat="1" ht="15" customHeight="1">
      <c r="A612" s="184" t="s">
        <v>18</v>
      </c>
      <c r="L612" s="708" t="s">
        <v>16</v>
      </c>
      <c r="M612" s="709"/>
      <c r="N612" s="379" t="str">
        <f>"Тариф " &amp; A612</f>
        <v>Тариф 1</v>
      </c>
      <c r="O612" s="380"/>
      <c r="P612" s="380"/>
      <c r="Q612" s="380"/>
      <c r="R612" s="380"/>
      <c r="S612" s="380"/>
      <c r="T612" s="380"/>
      <c r="U612" s="380"/>
      <c r="V612" s="380"/>
      <c r="W612" s="380"/>
      <c r="X612" s="380"/>
      <c r="Y612" s="380"/>
      <c r="Z612" s="380"/>
      <c r="AA612" s="380"/>
      <c r="AB612" s="380"/>
      <c r="AC612" s="380"/>
      <c r="AD612" s="380"/>
      <c r="AE612" s="380"/>
      <c r="AF612" s="380"/>
      <c r="AG612" s="380"/>
      <c r="AH612" s="380"/>
      <c r="AI612" s="380"/>
      <c r="AJ612" s="380"/>
      <c r="AK612" s="380"/>
      <c r="AL612" s="380"/>
      <c r="AM612" s="380"/>
      <c r="AN612" s="380"/>
      <c r="AO612" s="380"/>
      <c r="AP612" s="380"/>
      <c r="AQ612" s="381"/>
    </row>
    <row r="613" spans="1:43" s="322" customFormat="1" ht="15" customHeight="1" outlineLevel="1">
      <c r="A613" s="322" t="str">
        <f t="shared" ref="A613:A619" si="129">A612</f>
        <v>1</v>
      </c>
      <c r="L613" s="702" t="s">
        <v>684</v>
      </c>
      <c r="M613" s="703"/>
      <c r="N613" s="379" t="str">
        <f>INDEX('Общие сведения'!$K$113:$K$139,MATCH($A613,'Общие сведения'!$D$113:$D$139,0))</f>
        <v>без дифференциации</v>
      </c>
      <c r="O613" s="382"/>
      <c r="P613" s="382"/>
      <c r="Q613" s="382"/>
      <c r="R613" s="382"/>
      <c r="S613" s="382"/>
      <c r="T613" s="382"/>
      <c r="U613" s="382"/>
      <c r="V613" s="382"/>
      <c r="W613" s="382"/>
      <c r="X613" s="382"/>
      <c r="Y613" s="382"/>
      <c r="Z613" s="382"/>
      <c r="AA613" s="382"/>
      <c r="AB613" s="382"/>
      <c r="AC613" s="382"/>
      <c r="AD613" s="382"/>
      <c r="AE613" s="382"/>
      <c r="AF613" s="382"/>
      <c r="AG613" s="382"/>
      <c r="AH613" s="382"/>
      <c r="AI613" s="382"/>
      <c r="AJ613" s="382"/>
      <c r="AK613" s="382"/>
      <c r="AL613" s="382"/>
      <c r="AM613" s="382"/>
      <c r="AN613" s="382"/>
      <c r="AO613" s="382"/>
      <c r="AP613" s="382"/>
      <c r="AQ613" s="383"/>
    </row>
    <row r="614" spans="1:43" s="322" customFormat="1" ht="15" customHeight="1" outlineLevel="1">
      <c r="A614" s="322" t="str">
        <f t="shared" si="129"/>
        <v>1</v>
      </c>
      <c r="L614" s="702" t="s">
        <v>685</v>
      </c>
      <c r="M614" s="703"/>
      <c r="N614" s="379" t="str">
        <f>INDEX('Общие сведения'!$L$113:$L$139,MATCH($A614,'Общие сведения'!$D$113:$D$139,0))</f>
        <v>тариф на водоотведение</v>
      </c>
      <c r="O614" s="382"/>
      <c r="P614" s="382"/>
      <c r="Q614" s="382"/>
      <c r="R614" s="382"/>
      <c r="S614" s="382"/>
      <c r="T614" s="382"/>
      <c r="U614" s="382"/>
      <c r="V614" s="382"/>
      <c r="W614" s="382"/>
      <c r="X614" s="382"/>
      <c r="Y614" s="382"/>
      <c r="Z614" s="382"/>
      <c r="AA614" s="382"/>
      <c r="AB614" s="382"/>
      <c r="AC614" s="382"/>
      <c r="AD614" s="382"/>
      <c r="AE614" s="382"/>
      <c r="AF614" s="382"/>
      <c r="AG614" s="382"/>
      <c r="AH614" s="382"/>
      <c r="AI614" s="382"/>
      <c r="AJ614" s="382"/>
      <c r="AK614" s="382"/>
      <c r="AL614" s="382"/>
      <c r="AM614" s="382"/>
      <c r="AN614" s="382"/>
      <c r="AO614" s="382"/>
      <c r="AP614" s="382"/>
      <c r="AQ614" s="383"/>
    </row>
    <row r="615" spans="1:43" s="322" customFormat="1" ht="15" customHeight="1" outlineLevel="1">
      <c r="A615" s="322" t="str">
        <f t="shared" si="129"/>
        <v>1</v>
      </c>
      <c r="L615" s="704" t="s">
        <v>281</v>
      </c>
      <c r="M615" s="705"/>
      <c r="N615" s="379">
        <f>INDEX('Общие сведения'!$M$113:$M$139,MATCH($A615,'Общие сведения'!$D$113:$D$139,0))</f>
        <v>0</v>
      </c>
      <c r="O615" s="382"/>
      <c r="P615" s="382"/>
      <c r="Q615" s="382"/>
      <c r="R615" s="382"/>
      <c r="S615" s="382"/>
      <c r="T615" s="382"/>
      <c r="U615" s="382"/>
      <c r="V615" s="382"/>
      <c r="W615" s="382"/>
      <c r="X615" s="382"/>
      <c r="Y615" s="382"/>
      <c r="Z615" s="382"/>
      <c r="AA615" s="382"/>
      <c r="AB615" s="382"/>
      <c r="AC615" s="382"/>
      <c r="AD615" s="382"/>
      <c r="AE615" s="382"/>
      <c r="AF615" s="382"/>
      <c r="AG615" s="382"/>
      <c r="AH615" s="382"/>
      <c r="AI615" s="382"/>
      <c r="AJ615" s="382"/>
      <c r="AK615" s="382"/>
      <c r="AL615" s="382"/>
      <c r="AM615" s="382"/>
      <c r="AN615" s="382"/>
      <c r="AO615" s="382"/>
      <c r="AP615" s="382"/>
      <c r="AQ615" s="383"/>
    </row>
    <row r="616" spans="1:43" s="388" customFormat="1" ht="15" customHeight="1" outlineLevel="1">
      <c r="A616" s="322" t="str">
        <f t="shared" si="129"/>
        <v>1</v>
      </c>
      <c r="L616" s="442" t="s">
        <v>699</v>
      </c>
      <c r="M616" s="443" t="s">
        <v>678</v>
      </c>
      <c r="N616" s="444"/>
      <c r="O616" s="444"/>
      <c r="P616" s="392">
        <f>IF(N616=0,0,(O616-N616)/N616*100)</f>
        <v>0</v>
      </c>
      <c r="Q616" s="444"/>
      <c r="R616" s="444"/>
      <c r="S616" s="392">
        <f>IF(Q616=0,0,(R616-Q616)/Q616*100)</f>
        <v>0</v>
      </c>
      <c r="T616" s="444"/>
      <c r="U616" s="444"/>
      <c r="V616" s="392">
        <f>IF(T616=0,0,(U616-T616)/T616*100)</f>
        <v>0</v>
      </c>
      <c r="W616" s="444"/>
      <c r="X616" s="444"/>
      <c r="Y616" s="392">
        <f>IF(W616=0,0,(X616-W616)/W616*100)</f>
        <v>0</v>
      </c>
      <c r="Z616" s="444"/>
      <c r="AA616" s="444"/>
      <c r="AB616" s="392">
        <f>IF(Z616=0,0,(AA616-Z616)/Z616*100)</f>
        <v>0</v>
      </c>
      <c r="AC616" s="444"/>
      <c r="AD616" s="444"/>
      <c r="AE616" s="392">
        <f>IF(AC616=0,0,(AD616-AC616)/AC616*100)</f>
        <v>0</v>
      </c>
      <c r="AF616" s="444"/>
      <c r="AG616" s="444"/>
      <c r="AH616" s="392">
        <f>IF(AF616=0,0,(AG616-AF616)/AF616*100)</f>
        <v>0</v>
      </c>
      <c r="AI616" s="444"/>
      <c r="AJ616" s="444"/>
      <c r="AK616" s="392">
        <f>IF(AI616=0,0,(AJ616-AI616)/AI616*100)</f>
        <v>0</v>
      </c>
      <c r="AL616" s="444"/>
      <c r="AM616" s="444"/>
      <c r="AN616" s="392">
        <f>IF(AL616=0,0,(AM616-AL616)/AL616*100)</f>
        <v>0</v>
      </c>
      <c r="AO616" s="444"/>
      <c r="AP616" s="444"/>
      <c r="AQ616" s="392">
        <f>IF(AO616=0,0,(AP616-AO616)/AO616*100)</f>
        <v>0</v>
      </c>
    </row>
    <row r="617" spans="1:43" s="388" customFormat="1" ht="15" customHeight="1" outlineLevel="1">
      <c r="A617" s="322" t="str">
        <f t="shared" si="129"/>
        <v>1</v>
      </c>
      <c r="L617" s="442" t="s">
        <v>700</v>
      </c>
      <c r="M617" s="443" t="s">
        <v>678</v>
      </c>
      <c r="N617" s="444"/>
      <c r="O617" s="444"/>
      <c r="P617" s="392">
        <f>IF(N617=0,0,(O617-N617)/N617*100)</f>
        <v>0</v>
      </c>
      <c r="Q617" s="444"/>
      <c r="R617" s="444"/>
      <c r="S617" s="392">
        <f>IF(Q617=0,0,(R617-Q617)/Q617*100)</f>
        <v>0</v>
      </c>
      <c r="T617" s="444"/>
      <c r="U617" s="444"/>
      <c r="V617" s="392">
        <f>IF(T617=0,0,(U617-T617)/T617*100)</f>
        <v>0</v>
      </c>
      <c r="W617" s="444"/>
      <c r="X617" s="444"/>
      <c r="Y617" s="392">
        <f>IF(W617=0,0,(X617-W617)/W617*100)</f>
        <v>0</v>
      </c>
      <c r="Z617" s="444"/>
      <c r="AA617" s="444"/>
      <c r="AB617" s="392">
        <f>IF(Z617=0,0,(AA617-Z617)/Z617*100)</f>
        <v>0</v>
      </c>
      <c r="AC617" s="444"/>
      <c r="AD617" s="444"/>
      <c r="AE617" s="392">
        <f>IF(AC617=0,0,(AD617-AC617)/AC617*100)</f>
        <v>0</v>
      </c>
      <c r="AF617" s="444"/>
      <c r="AG617" s="444"/>
      <c r="AH617" s="392">
        <f>IF(AF617=0,0,(AG617-AF617)/AF617*100)</f>
        <v>0</v>
      </c>
      <c r="AI617" s="444"/>
      <c r="AJ617" s="444"/>
      <c r="AK617" s="392">
        <f>IF(AI617=0,0,(AJ617-AI617)/AI617*100)</f>
        <v>0</v>
      </c>
      <c r="AL617" s="444"/>
      <c r="AM617" s="444"/>
      <c r="AN617" s="392">
        <f>IF(AL617=0,0,(AM617-AL617)/AL617*100)</f>
        <v>0</v>
      </c>
      <c r="AO617" s="444"/>
      <c r="AP617" s="444"/>
      <c r="AQ617" s="392">
        <f>IF(AO617=0,0,(AP617-AO617)/AO617*100)</f>
        <v>0</v>
      </c>
    </row>
    <row r="618" spans="1:43" s="322" customFormat="1" ht="15" customHeight="1" outlineLevel="1">
      <c r="A618" s="322" t="str">
        <f t="shared" si="129"/>
        <v>1</v>
      </c>
      <c r="L618" s="445" t="s">
        <v>687</v>
      </c>
      <c r="M618" s="446" t="s">
        <v>145</v>
      </c>
      <c r="N618" s="395">
        <f>IF(N616=0,0,N617/N616)*100</f>
        <v>0</v>
      </c>
      <c r="O618" s="395">
        <f>IF(O616=0,0,O617/O616)*100</f>
        <v>0</v>
      </c>
      <c r="P618" s="447"/>
      <c r="Q618" s="395">
        <f>IF(Q616=0,0,Q617/Q616)*100</f>
        <v>0</v>
      </c>
      <c r="R618" s="395">
        <f>IF(R616=0,0,R617/R616)*100</f>
        <v>0</v>
      </c>
      <c r="S618" s="447"/>
      <c r="T618" s="395">
        <f>IF(T616=0,0,T617/T616)*100</f>
        <v>0</v>
      </c>
      <c r="U618" s="395">
        <f>IF(U616=0,0,U617/U616)*100</f>
        <v>0</v>
      </c>
      <c r="V618" s="447"/>
      <c r="W618" s="395">
        <f>IF(W616=0,0,W617/W616)*100</f>
        <v>0</v>
      </c>
      <c r="X618" s="395">
        <f>IF(X616=0,0,X617/X616)*100</f>
        <v>0</v>
      </c>
      <c r="Y618" s="447"/>
      <c r="Z618" s="395">
        <f>IF(Z616=0,0,Z617/Z616)*100</f>
        <v>0</v>
      </c>
      <c r="AA618" s="395">
        <f>IF(AA616=0,0,AA617/AA616)*100</f>
        <v>0</v>
      </c>
      <c r="AB618" s="447"/>
      <c r="AC618" s="395">
        <f>IF(AC616=0,0,AC617/AC616)*100</f>
        <v>0</v>
      </c>
      <c r="AD618" s="395">
        <f>IF(AD616=0,0,AD617/AD616)*100</f>
        <v>0</v>
      </c>
      <c r="AE618" s="447"/>
      <c r="AF618" s="395">
        <f>IF(AF616=0,0,AF617/AF616)*100</f>
        <v>0</v>
      </c>
      <c r="AG618" s="395">
        <f>IF(AG616=0,0,AG617/AG616)*100</f>
        <v>0</v>
      </c>
      <c r="AH618" s="447"/>
      <c r="AI618" s="395">
        <f>IF(AI616=0,0,AI617/AI616)*100</f>
        <v>0</v>
      </c>
      <c r="AJ618" s="395">
        <f>IF(AJ616=0,0,AJ617/AJ616)*100</f>
        <v>0</v>
      </c>
      <c r="AK618" s="447"/>
      <c r="AL618" s="395">
        <f>IF(AL616=0,0,AL617/AL616)*100</f>
        <v>0</v>
      </c>
      <c r="AM618" s="395">
        <f>IF(AM616=0,0,AM617/AM616)*100</f>
        <v>0</v>
      </c>
      <c r="AN618" s="447"/>
      <c r="AO618" s="395">
        <f>IF(AO616=0,0,AO617/AO616)*100</f>
        <v>0</v>
      </c>
      <c r="AP618" s="395">
        <f>IF(AP616=0,0,AP617/AP616)*100</f>
        <v>0</v>
      </c>
      <c r="AQ618" s="447"/>
    </row>
    <row r="619" spans="1:43" s="322" customFormat="1" ht="15" customHeight="1" outlineLevel="1">
      <c r="A619" s="322" t="str">
        <f t="shared" si="129"/>
        <v>1</v>
      </c>
      <c r="J619" s="322" t="s">
        <v>1438</v>
      </c>
      <c r="L619" s="342" t="s">
        <v>370</v>
      </c>
      <c r="M619" s="341"/>
      <c r="N619" s="339"/>
      <c r="O619" s="339"/>
      <c r="P619" s="339"/>
      <c r="Q619" s="339"/>
      <c r="R619" s="339"/>
      <c r="S619" s="339"/>
      <c r="T619" s="339"/>
      <c r="U619" s="339"/>
      <c r="V619" s="339"/>
      <c r="W619" s="339"/>
      <c r="X619" s="339"/>
      <c r="Y619" s="339"/>
      <c r="Z619" s="339"/>
      <c r="AA619" s="339"/>
      <c r="AB619" s="339"/>
      <c r="AC619" s="339"/>
      <c r="AD619" s="339"/>
      <c r="AE619" s="339"/>
      <c r="AF619" s="339"/>
      <c r="AG619" s="339"/>
      <c r="AH619" s="339"/>
      <c r="AI619" s="339"/>
      <c r="AJ619" s="339"/>
      <c r="AK619" s="339"/>
      <c r="AL619" s="339"/>
      <c r="AM619" s="339"/>
      <c r="AN619" s="339"/>
      <c r="AO619" s="339"/>
      <c r="AP619" s="339"/>
      <c r="AQ619" s="340"/>
    </row>
    <row r="620" spans="1:43" s="189" customFormat="1">
      <c r="A620" s="188" t="s">
        <v>1440</v>
      </c>
      <c r="M620" s="3"/>
      <c r="N620" s="3"/>
      <c r="O620" s="3"/>
      <c r="P620" s="3"/>
      <c r="AA620" s="5"/>
    </row>
    <row r="621" spans="1:43" s="322" customFormat="1" ht="15" customHeight="1" outlineLevel="1">
      <c r="A621" s="322" t="str">
        <f ca="1">OFFSET(A621,-1,0)</f>
        <v>et_List16_line_o</v>
      </c>
      <c r="G621" s="322">
        <f ca="1">OFFSET(G621,-1,0)</f>
        <v>0</v>
      </c>
      <c r="J621" s="710"/>
      <c r="K621" s="144" t="s">
        <v>282</v>
      </c>
      <c r="L621" s="625"/>
      <c r="M621" s="626" t="s">
        <v>678</v>
      </c>
      <c r="N621" s="397"/>
      <c r="O621" s="398"/>
      <c r="P621" s="396">
        <f>IF(N621=0,0,(O621-N621)/N621*100)</f>
        <v>0</v>
      </c>
      <c r="Q621" s="397"/>
      <c r="R621" s="398"/>
      <c r="S621" s="396">
        <f>IF(Q621=0,0,(R621-Q621)/Q621*100)</f>
        <v>0</v>
      </c>
      <c r="T621" s="397"/>
      <c r="U621" s="398"/>
      <c r="V621" s="396">
        <f>IF(T621=0,0,(U621-T621)/T621*100)</f>
        <v>0</v>
      </c>
      <c r="W621" s="397"/>
      <c r="X621" s="398"/>
      <c r="Y621" s="396">
        <f>IF(W621=0,0,(X621-W621)/W621*100)</f>
        <v>0</v>
      </c>
      <c r="Z621" s="397"/>
      <c r="AA621" s="398"/>
      <c r="AB621" s="396">
        <f>IF(Z621=0,0,(AA621-Z621)/Z621*100)</f>
        <v>0</v>
      </c>
      <c r="AC621" s="397"/>
      <c r="AD621" s="398"/>
      <c r="AE621" s="396">
        <f>IF(AC621=0,0,(AD621-AC621)/AC621*100)</f>
        <v>0</v>
      </c>
      <c r="AF621" s="397"/>
      <c r="AG621" s="398"/>
      <c r="AH621" s="396">
        <f>IF(AF621=0,0,(AG621-AF621)/AF621*100)</f>
        <v>0</v>
      </c>
      <c r="AI621" s="397"/>
      <c r="AJ621" s="398"/>
      <c r="AK621" s="396">
        <f>IF(AI621=0,0,(AJ621-AI621)/AI621*100)</f>
        <v>0</v>
      </c>
      <c r="AL621" s="397"/>
      <c r="AM621" s="398"/>
      <c r="AN621" s="396">
        <f>IF(AL621=0,0,(AM621-AL621)/AL621*100)</f>
        <v>0</v>
      </c>
      <c r="AO621" s="397"/>
      <c r="AP621" s="398"/>
      <c r="AQ621" s="396">
        <f>IF(AO621=0,0,(AP621-AO621)/AO621*100)</f>
        <v>0</v>
      </c>
    </row>
    <row r="622" spans="1:43" s="322" customFormat="1" ht="15" customHeight="1" outlineLevel="1">
      <c r="A622" s="322" t="str">
        <f ca="1">OFFSET(A622,-1,0)</f>
        <v>et_List16_line_o</v>
      </c>
      <c r="G622" s="322">
        <f ca="1">OFFSET(G622,-1,0)</f>
        <v>0</v>
      </c>
      <c r="J622" s="710"/>
      <c r="K622" s="144"/>
      <c r="L622" s="393" t="s">
        <v>1442</v>
      </c>
      <c r="M622" s="627" t="s">
        <v>328</v>
      </c>
      <c r="N622" s="624"/>
      <c r="O622" s="624"/>
      <c r="P622" s="628">
        <f>IF(N622=0,0,(O622-N622)/N622*100)</f>
        <v>0</v>
      </c>
      <c r="Q622" s="624"/>
      <c r="R622" s="624"/>
      <c r="S622" s="628">
        <f>IF(Q622=0,0,(R622-Q622)/Q622*100)</f>
        <v>0</v>
      </c>
      <c r="T622" s="624"/>
      <c r="U622" s="624"/>
      <c r="V622" s="628">
        <f>IF(T622=0,0,(U622-T622)/T622*100)</f>
        <v>0</v>
      </c>
      <c r="W622" s="624"/>
      <c r="X622" s="624"/>
      <c r="Y622" s="628">
        <f>IF(W622=0,0,(X622-W622)/W622*100)</f>
        <v>0</v>
      </c>
      <c r="Z622" s="624"/>
      <c r="AA622" s="624"/>
      <c r="AB622" s="628">
        <f>IF(Z622=0,0,(AA622-Z622)/Z622*100)</f>
        <v>0</v>
      </c>
      <c r="AC622" s="624"/>
      <c r="AD622" s="624"/>
      <c r="AE622" s="628">
        <f>IF(AC622=0,0,(AD622-AC622)/AC622*100)</f>
        <v>0</v>
      </c>
      <c r="AF622" s="624"/>
      <c r="AG622" s="624"/>
      <c r="AH622" s="628">
        <f>IF(AF622=0,0,(AG622-AF622)/AF622*100)</f>
        <v>0</v>
      </c>
      <c r="AI622" s="624"/>
      <c r="AJ622" s="624"/>
      <c r="AK622" s="628">
        <f>IF(AI622=0,0,(AJ622-AI622)/AI622*100)</f>
        <v>0</v>
      </c>
      <c r="AL622" s="624"/>
      <c r="AM622" s="624"/>
      <c r="AN622" s="628">
        <f>IF(AL622=0,0,(AM622-AL622)/AL622*100)</f>
        <v>0</v>
      </c>
      <c r="AO622" s="624"/>
      <c r="AP622" s="624"/>
      <c r="AQ622" s="628">
        <f>IF(AO622=0,0,(AP622-AO622)/AO622*100)</f>
        <v>0</v>
      </c>
    </row>
    <row r="623" spans="1:43" s="189" customFormat="1">
      <c r="A623" s="188" t="s">
        <v>1441</v>
      </c>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row>
    <row r="624" spans="1:43" s="322" customFormat="1" ht="14.25" outlineLevel="1">
      <c r="A624" s="322" t="str">
        <f t="shared" ref="A624:A629" ca="1" si="130">OFFSET(A624,-1,0)</f>
        <v>et_List16_line_d</v>
      </c>
      <c r="G624" s="322">
        <f t="shared" ref="G624:G629" ca="1" si="131">OFFSET(G624,-1,0)</f>
        <v>0</v>
      </c>
      <c r="J624" s="710"/>
      <c r="K624" s="144" t="s">
        <v>282</v>
      </c>
      <c r="L624" s="625"/>
      <c r="M624" s="626"/>
      <c r="N624" s="629"/>
      <c r="O624" s="630"/>
      <c r="P624" s="630"/>
      <c r="Q624" s="629"/>
      <c r="R624" s="630"/>
      <c r="S624" s="630"/>
      <c r="T624" s="629"/>
      <c r="U624" s="630"/>
      <c r="V624" s="630"/>
      <c r="W624" s="629"/>
      <c r="X624" s="630"/>
      <c r="Y624" s="630"/>
      <c r="Z624" s="629"/>
      <c r="AA624" s="630"/>
      <c r="AB624" s="630"/>
      <c r="AC624" s="629"/>
      <c r="AD624" s="630"/>
      <c r="AE624" s="630"/>
      <c r="AF624" s="629"/>
      <c r="AG624" s="630"/>
      <c r="AH624" s="630"/>
      <c r="AI624" s="629"/>
      <c r="AJ624" s="630"/>
      <c r="AK624" s="630"/>
      <c r="AL624" s="629"/>
      <c r="AM624" s="630"/>
      <c r="AN624" s="630"/>
      <c r="AO624" s="629"/>
      <c r="AP624" s="630"/>
      <c r="AQ624" s="630"/>
    </row>
    <row r="625" spans="1:43" s="322" customFormat="1" ht="22.5" outlineLevel="1">
      <c r="A625" s="322" t="str">
        <f t="shared" ca="1" si="130"/>
        <v>et_List16_line_d</v>
      </c>
      <c r="G625" s="322">
        <f t="shared" ca="1" si="131"/>
        <v>0</v>
      </c>
      <c r="J625" s="710"/>
      <c r="K625" s="144"/>
      <c r="L625" s="403" t="s">
        <v>692</v>
      </c>
      <c r="M625" s="626" t="s">
        <v>678</v>
      </c>
      <c r="N625" s="397">
        <f>IF(N627=0,0,(N626*N627+N628*N629*6)/N627)</f>
        <v>0</v>
      </c>
      <c r="O625" s="397">
        <f>IF(O627=0,0,(O626*O627+O628*O629*6)/O627)</f>
        <v>0</v>
      </c>
      <c r="P625" s="396">
        <f>IF(N625=0,0,(O625-N625)/N625*100)</f>
        <v>0</v>
      </c>
      <c r="Q625" s="397">
        <f>IF(Q627=0,0,(Q626*Q627+Q628*Q629*6)/Q627)</f>
        <v>0</v>
      </c>
      <c r="R625" s="397">
        <f>IF(R627=0,0,(R626*R627+R628*R629*6)/R627)</f>
        <v>0</v>
      </c>
      <c r="S625" s="396">
        <f>IF(Q625=0,0,(R625-Q625)/Q625*100)</f>
        <v>0</v>
      </c>
      <c r="T625" s="397">
        <f>IF(T627=0,0,(T626*T627+T628*T629*6)/T627)</f>
        <v>0</v>
      </c>
      <c r="U625" s="397">
        <f>IF(U627=0,0,(U626*U627+U628*U629*6)/U627)</f>
        <v>0</v>
      </c>
      <c r="V625" s="396">
        <f>IF(T625=0,0,(U625-T625)/T625*100)</f>
        <v>0</v>
      </c>
      <c r="W625" s="397">
        <f>IF(W627=0,0,(W626*W627+W628*W629*6)/W627)</f>
        <v>0</v>
      </c>
      <c r="X625" s="397">
        <f>IF(X627=0,0,(X626*X627+X628*X629*6)/X627)</f>
        <v>0</v>
      </c>
      <c r="Y625" s="396">
        <f>IF(W625=0,0,(X625-W625)/W625*100)</f>
        <v>0</v>
      </c>
      <c r="Z625" s="397">
        <f>IF(Z627=0,0,(Z626*Z627+Z628*Z629*6)/Z627)</f>
        <v>0</v>
      </c>
      <c r="AA625" s="397">
        <f>IF(AA627=0,0,(AA626*AA627+AA628*AA629*6)/AA627)</f>
        <v>0</v>
      </c>
      <c r="AB625" s="396">
        <f>IF(Z625=0,0,(AA625-Z625)/Z625*100)</f>
        <v>0</v>
      </c>
      <c r="AC625" s="397">
        <f>IF(AC627=0,0,(AC626*AC627+AC628*AC629*6)/AC627)</f>
        <v>0</v>
      </c>
      <c r="AD625" s="397">
        <f>IF(AD627=0,0,(AD626*AD627+AD628*AD629*6)/AD627)</f>
        <v>0</v>
      </c>
      <c r="AE625" s="396">
        <f>IF(AC625=0,0,(AD625-AC625)/AC625*100)</f>
        <v>0</v>
      </c>
      <c r="AF625" s="397">
        <f>IF(AF627=0,0,(AF626*AF627+AF628*AF629*6)/AF627)</f>
        <v>0</v>
      </c>
      <c r="AG625" s="397">
        <f>IF(AG627=0,0,(AG626*AG627+AG628*AG629*6)/AG627)</f>
        <v>0</v>
      </c>
      <c r="AH625" s="396">
        <f>IF(AF625=0,0,(AG625-AF625)/AF625*100)</f>
        <v>0</v>
      </c>
      <c r="AI625" s="397">
        <f>IF(AI627=0,0,(AI626*AI627+AI628*AI629*6)/AI627)</f>
        <v>0</v>
      </c>
      <c r="AJ625" s="397">
        <f>IF(AJ627=0,0,(AJ626*AJ627+AJ628*AJ629*6)/AJ627)</f>
        <v>0</v>
      </c>
      <c r="AK625" s="396">
        <f>IF(AI625=0,0,(AJ625-AI625)/AI625*100)</f>
        <v>0</v>
      </c>
      <c r="AL625" s="397">
        <f>IF(AL627=0,0,(AL626*AL627+AL628*AL629*6)/AL627)</f>
        <v>0</v>
      </c>
      <c r="AM625" s="397">
        <f>IF(AM627=0,0,(AM626*AM627+AM628*AM629*6)/AM627)</f>
        <v>0</v>
      </c>
      <c r="AN625" s="396">
        <f>IF(AL625=0,0,(AM625-AL625)/AL625*100)</f>
        <v>0</v>
      </c>
      <c r="AO625" s="397">
        <f>IF(AO627=0,0,(AO626*AO627+AO628*AO629*6)/AO627)</f>
        <v>0</v>
      </c>
      <c r="AP625" s="397">
        <f>IF(AP627=0,0,(AP626*AP627+AP628*AP629*6)/AP627)</f>
        <v>0</v>
      </c>
      <c r="AQ625" s="396">
        <f>IF(AO625=0,0,(AP625-AO625)/AO625*100)</f>
        <v>0</v>
      </c>
    </row>
    <row r="626" spans="1:43" s="322" customFormat="1" ht="22.5" outlineLevel="1">
      <c r="A626" s="322" t="str">
        <f t="shared" ca="1" si="130"/>
        <v>et_List16_line_d</v>
      </c>
      <c r="G626" s="322">
        <f t="shared" ca="1" si="131"/>
        <v>0</v>
      </c>
      <c r="J626" s="710"/>
      <c r="K626" s="144"/>
      <c r="L626" s="403" t="s">
        <v>693</v>
      </c>
      <c r="M626" s="626" t="s">
        <v>678</v>
      </c>
      <c r="N626" s="397"/>
      <c r="O626" s="397"/>
      <c r="P626" s="396">
        <f>IF(N626=0,0,(O626-N626)/N626*100)</f>
        <v>0</v>
      </c>
      <c r="Q626" s="397"/>
      <c r="R626" s="397"/>
      <c r="S626" s="396">
        <f>IF(Q626=0,0,(R626-Q626)/Q626*100)</f>
        <v>0</v>
      </c>
      <c r="T626" s="397"/>
      <c r="U626" s="397"/>
      <c r="V626" s="396">
        <f>IF(T626=0,0,(U626-T626)/T626*100)</f>
        <v>0</v>
      </c>
      <c r="W626" s="397"/>
      <c r="X626" s="397"/>
      <c r="Y626" s="396">
        <f>IF(W626=0,0,(X626-W626)/W626*100)</f>
        <v>0</v>
      </c>
      <c r="Z626" s="397"/>
      <c r="AA626" s="397"/>
      <c r="AB626" s="396">
        <f>IF(Z626=0,0,(AA626-Z626)/Z626*100)</f>
        <v>0</v>
      </c>
      <c r="AC626" s="397"/>
      <c r="AD626" s="397"/>
      <c r="AE626" s="396">
        <f>IF(AC626=0,0,(AD626-AC626)/AC626*100)</f>
        <v>0</v>
      </c>
      <c r="AF626" s="397"/>
      <c r="AG626" s="397"/>
      <c r="AH626" s="396">
        <f>IF(AF626=0,0,(AG626-AF626)/AF626*100)</f>
        <v>0</v>
      </c>
      <c r="AI626" s="397"/>
      <c r="AJ626" s="397"/>
      <c r="AK626" s="396">
        <f>IF(AI626=0,0,(AJ626-AI626)/AI626*100)</f>
        <v>0</v>
      </c>
      <c r="AL626" s="397"/>
      <c r="AM626" s="397"/>
      <c r="AN626" s="396">
        <f>IF(AL626=0,0,(AM626-AL626)/AL626*100)</f>
        <v>0</v>
      </c>
      <c r="AO626" s="397"/>
      <c r="AP626" s="397"/>
      <c r="AQ626" s="396">
        <f>IF(AO626=0,0,(AP626-AO626)/AO626*100)</f>
        <v>0</v>
      </c>
    </row>
    <row r="627" spans="1:43" s="322" customFormat="1" ht="22.5" outlineLevel="1">
      <c r="A627" s="322" t="str">
        <f t="shared" ca="1" si="130"/>
        <v>et_List16_line_d</v>
      </c>
      <c r="G627" s="322">
        <f t="shared" ca="1" si="131"/>
        <v>0</v>
      </c>
      <c r="J627" s="710"/>
      <c r="K627" s="144"/>
      <c r="L627" s="403" t="s">
        <v>694</v>
      </c>
      <c r="M627" s="626" t="s">
        <v>328</v>
      </c>
      <c r="N627" s="624"/>
      <c r="O627" s="624"/>
      <c r="P627" s="628">
        <f>IF(N627=0,0,(O627-N627)/N627*100)</f>
        <v>0</v>
      </c>
      <c r="Q627" s="624"/>
      <c r="R627" s="624"/>
      <c r="S627" s="628">
        <f>IF(Q627=0,0,(R627-Q627)/Q627*100)</f>
        <v>0</v>
      </c>
      <c r="T627" s="624"/>
      <c r="U627" s="624"/>
      <c r="V627" s="628">
        <f>IF(T627=0,0,(U627-T627)/T627*100)</f>
        <v>0</v>
      </c>
      <c r="W627" s="624"/>
      <c r="X627" s="624"/>
      <c r="Y627" s="628">
        <f>IF(W627=0,0,(X627-W627)/W627*100)</f>
        <v>0</v>
      </c>
      <c r="Z627" s="624"/>
      <c r="AA627" s="624"/>
      <c r="AB627" s="628">
        <f>IF(Z627=0,0,(AA627-Z627)/Z627*100)</f>
        <v>0</v>
      </c>
      <c r="AC627" s="624"/>
      <c r="AD627" s="624"/>
      <c r="AE627" s="628">
        <f>IF(AC627=0,0,(AD627-AC627)/AC627*100)</f>
        <v>0</v>
      </c>
      <c r="AF627" s="624"/>
      <c r="AG627" s="624"/>
      <c r="AH627" s="628">
        <f>IF(AF627=0,0,(AG627-AF627)/AF627*100)</f>
        <v>0</v>
      </c>
      <c r="AI627" s="624"/>
      <c r="AJ627" s="624"/>
      <c r="AK627" s="628">
        <f>IF(AI627=0,0,(AJ627-AI627)/AI627*100)</f>
        <v>0</v>
      </c>
      <c r="AL627" s="624"/>
      <c r="AM627" s="624"/>
      <c r="AN627" s="628">
        <f>IF(AL627=0,0,(AM627-AL627)/AL627*100)</f>
        <v>0</v>
      </c>
      <c r="AO627" s="624"/>
      <c r="AP627" s="624"/>
      <c r="AQ627" s="628">
        <f>IF(AO627=0,0,(AP627-AO627)/AO627*100)</f>
        <v>0</v>
      </c>
    </row>
    <row r="628" spans="1:43" s="322" customFormat="1" ht="33.75" outlineLevel="1">
      <c r="A628" s="322" t="str">
        <f t="shared" ca="1" si="130"/>
        <v>et_List16_line_d</v>
      </c>
      <c r="G628" s="322">
        <f t="shared" ca="1" si="131"/>
        <v>0</v>
      </c>
      <c r="J628" s="710"/>
      <c r="K628" s="144"/>
      <c r="L628" s="403" t="s">
        <v>695</v>
      </c>
      <c r="M628" s="626" t="s">
        <v>696</v>
      </c>
      <c r="N628" s="397"/>
      <c r="O628" s="397"/>
      <c r="P628" s="396">
        <f>IF(N628=0,0,(O628-N628)/N628*100)</f>
        <v>0</v>
      </c>
      <c r="Q628" s="397"/>
      <c r="R628" s="397"/>
      <c r="S628" s="396">
        <f>IF(Q628=0,0,(R628-Q628)/Q628*100)</f>
        <v>0</v>
      </c>
      <c r="T628" s="397"/>
      <c r="U628" s="397"/>
      <c r="V628" s="396">
        <f>IF(T628=0,0,(U628-T628)/T628*100)</f>
        <v>0</v>
      </c>
      <c r="W628" s="397"/>
      <c r="X628" s="397"/>
      <c r="Y628" s="396">
        <f>IF(W628=0,0,(X628-W628)/W628*100)</f>
        <v>0</v>
      </c>
      <c r="Z628" s="397"/>
      <c r="AA628" s="397"/>
      <c r="AB628" s="396">
        <f>IF(Z628=0,0,(AA628-Z628)/Z628*100)</f>
        <v>0</v>
      </c>
      <c r="AC628" s="397"/>
      <c r="AD628" s="397"/>
      <c r="AE628" s="396">
        <f>IF(AC628=0,0,(AD628-AC628)/AC628*100)</f>
        <v>0</v>
      </c>
      <c r="AF628" s="397"/>
      <c r="AG628" s="397"/>
      <c r="AH628" s="396">
        <f>IF(AF628=0,0,(AG628-AF628)/AF628*100)</f>
        <v>0</v>
      </c>
      <c r="AI628" s="397"/>
      <c r="AJ628" s="397"/>
      <c r="AK628" s="396">
        <f>IF(AI628=0,0,(AJ628-AI628)/AI628*100)</f>
        <v>0</v>
      </c>
      <c r="AL628" s="397"/>
      <c r="AM628" s="397"/>
      <c r="AN628" s="396">
        <f>IF(AL628=0,0,(AM628-AL628)/AL628*100)</f>
        <v>0</v>
      </c>
      <c r="AO628" s="397"/>
      <c r="AP628" s="397"/>
      <c r="AQ628" s="396">
        <f>IF(AO628=0,0,(AP628-AO628)/AO628*100)</f>
        <v>0</v>
      </c>
    </row>
    <row r="629" spans="1:43" s="322" customFormat="1" ht="22.5" outlineLevel="1">
      <c r="A629" s="322" t="str">
        <f t="shared" ca="1" si="130"/>
        <v>et_List16_line_d</v>
      </c>
      <c r="G629" s="322">
        <f t="shared" ca="1" si="131"/>
        <v>0</v>
      </c>
      <c r="J629" s="710"/>
      <c r="K629" s="144"/>
      <c r="L629" s="403" t="s">
        <v>697</v>
      </c>
      <c r="M629" s="626" t="s">
        <v>698</v>
      </c>
      <c r="N629" s="397"/>
      <c r="O629" s="397"/>
      <c r="P629" s="396">
        <f>IF(N629=0,0,(O629-N629)/N629*100)</f>
        <v>0</v>
      </c>
      <c r="Q629" s="397"/>
      <c r="R629" s="397"/>
      <c r="S629" s="396">
        <f>IF(Q629=0,0,(R629-Q629)/Q629*100)</f>
        <v>0</v>
      </c>
      <c r="T629" s="397"/>
      <c r="U629" s="397"/>
      <c r="V629" s="396">
        <f>IF(T629=0,0,(U629-T629)/T629*100)</f>
        <v>0</v>
      </c>
      <c r="W629" s="397"/>
      <c r="X629" s="397"/>
      <c r="Y629" s="396">
        <f>IF(W629=0,0,(X629-W629)/W629*100)</f>
        <v>0</v>
      </c>
      <c r="Z629" s="397"/>
      <c r="AA629" s="397"/>
      <c r="AB629" s="396">
        <f>IF(Z629=0,0,(AA629-Z629)/Z629*100)</f>
        <v>0</v>
      </c>
      <c r="AC629" s="397"/>
      <c r="AD629" s="397"/>
      <c r="AE629" s="396">
        <f>IF(AC629=0,0,(AD629-AC629)/AC629*100)</f>
        <v>0</v>
      </c>
      <c r="AF629" s="397"/>
      <c r="AG629" s="397"/>
      <c r="AH629" s="396">
        <f>IF(AF629=0,0,(AG629-AF629)/AF629*100)</f>
        <v>0</v>
      </c>
      <c r="AI629" s="397"/>
      <c r="AJ629" s="397"/>
      <c r="AK629" s="396">
        <f>IF(AI629=0,0,(AJ629-AI629)/AI629*100)</f>
        <v>0</v>
      </c>
      <c r="AL629" s="397"/>
      <c r="AM629" s="397"/>
      <c r="AN629" s="396">
        <f>IF(AL629=0,0,(AM629-AL629)/AL629*100)</f>
        <v>0</v>
      </c>
      <c r="AO629" s="397"/>
      <c r="AP629" s="397"/>
      <c r="AQ629" s="396">
        <f>IF(AO629=0,0,(AP629-AO629)/AO629*100)</f>
        <v>0</v>
      </c>
    </row>
    <row r="630" spans="1:43" s="189" customFormat="1">
      <c r="A630" s="188" t="s">
        <v>1439</v>
      </c>
      <c r="M630" s="3"/>
      <c r="N630" s="3"/>
      <c r="O630" s="3"/>
      <c r="P630" s="3"/>
      <c r="AA630" s="5"/>
    </row>
    <row r="631" spans="1:43" s="322" customFormat="1" ht="15" customHeight="1" outlineLevel="1">
      <c r="A631" s="322" t="str">
        <f ca="1">OFFSET(A631,-1,0)</f>
        <v>et_List16_line_transp</v>
      </c>
      <c r="K631" s="144" t="s">
        <v>282</v>
      </c>
      <c r="L631" s="448"/>
      <c r="M631" s="394" t="s">
        <v>678</v>
      </c>
      <c r="N631" s="397"/>
      <c r="O631" s="398"/>
      <c r="P631" s="396">
        <f>IF(N631=0,0,(O631-N631)/N631*100)</f>
        <v>0</v>
      </c>
      <c r="Q631" s="398"/>
      <c r="R631" s="398"/>
      <c r="S631" s="396">
        <f>IF(Q631=0,0,(R631-Q631)/Q631*100)</f>
        <v>0</v>
      </c>
      <c r="T631" s="398"/>
      <c r="U631" s="398"/>
      <c r="V631" s="396">
        <f>IF(T631=0,0,(U631-T631)/T631*100)</f>
        <v>0</v>
      </c>
      <c r="W631" s="398"/>
      <c r="X631" s="398"/>
      <c r="Y631" s="396">
        <f>IF(W631=0,0,(X631-W631)/W631*100)</f>
        <v>0</v>
      </c>
      <c r="Z631" s="398"/>
      <c r="AA631" s="398"/>
      <c r="AB631" s="396">
        <f>IF(Z631=0,0,(AA631-Z631)/Z631*100)</f>
        <v>0</v>
      </c>
      <c r="AC631" s="398"/>
      <c r="AD631" s="398"/>
      <c r="AE631" s="396">
        <f>IF(AC631=0,0,(AD631-AC631)/AC631*100)</f>
        <v>0</v>
      </c>
      <c r="AF631" s="398"/>
      <c r="AG631" s="398"/>
      <c r="AH631" s="396">
        <f>IF(AF631=0,0,(AG631-AF631)/AF631*100)</f>
        <v>0</v>
      </c>
      <c r="AI631" s="398"/>
      <c r="AJ631" s="398"/>
      <c r="AK631" s="396">
        <f>IF(AI631=0,0,(AJ631-AI631)/AI631*100)</f>
        <v>0</v>
      </c>
      <c r="AL631" s="398"/>
      <c r="AM631" s="398"/>
      <c r="AN631" s="396">
        <f>IF(AL631=0,0,(AM631-AL631)/AL631*100)</f>
        <v>0</v>
      </c>
      <c r="AO631" s="398"/>
      <c r="AP631" s="398"/>
      <c r="AQ631" s="396">
        <f>IF(AO631=0,0,(AP631-AO631)/AO631*100)</f>
        <v>0</v>
      </c>
    </row>
    <row r="633" spans="1:43" s="140" customFormat="1" ht="30" customHeight="1">
      <c r="A633" s="139" t="s">
        <v>1217</v>
      </c>
      <c r="M633" s="141"/>
      <c r="N633" s="141"/>
      <c r="O633" s="141"/>
      <c r="P633" s="141"/>
      <c r="AA633" s="142"/>
    </row>
    <row r="634" spans="1:43">
      <c r="A634" s="143" t="s">
        <v>1413</v>
      </c>
    </row>
    <row r="635" spans="1:43" s="102" customFormat="1" ht="15" customHeight="1">
      <c r="A635" s="184" t="s">
        <v>18</v>
      </c>
      <c r="L635" s="280" t="str">
        <f>INDEX('Общие сведения'!$J$113:$J$139,MATCH($A635,'Общие сведения'!$D$113:$D$139,0))</f>
        <v>Тариф 1 (Водоотведение) - тариф на водоотведение</v>
      </c>
      <c r="M635" s="281"/>
      <c r="N635" s="281"/>
      <c r="O635" s="281"/>
      <c r="P635" s="281"/>
      <c r="Q635" s="281"/>
    </row>
    <row r="636" spans="1:43" s="108" customFormat="1" ht="15" customHeight="1" outlineLevel="1">
      <c r="A636" s="108" t="str">
        <f t="shared" ref="A636:A645" si="132">A635</f>
        <v>1</v>
      </c>
      <c r="F636" s="108">
        <f>first_year</f>
        <v>2024</v>
      </c>
      <c r="G636" s="108" t="b">
        <f t="shared" ref="G636:G645" si="133">F636&lt;first_year+PERIOD_LENGTH</f>
        <v>1</v>
      </c>
      <c r="L636" s="326" t="str">
        <f>F636&amp; " год"</f>
        <v>2024 год</v>
      </c>
      <c r="M636" s="327">
        <f>SUMIFS(INDEX(Калькуляция!$AD$15:$AM$262,,MATCH(F636,Калькуляция!$AD$1:$AM$1,0)),Калькуляция!$A$15:$A$262,A636,Калькуляция!$M$15:$M$262,"Операционные расходы")</f>
        <v>62662.209955680002</v>
      </c>
      <c r="N636" s="471">
        <f>SUMIFS(INDEX(Сценарии!$T$15:$AP$53,,MATCH($F636&amp;"Принято органом регулирования",Сценарии!$T$3:$AP$3,0)),Сценарии!$A$15:$A$53,$A636,Сценарии!$M$15:$M$53,"Индекс эффективности операционных расходов")</f>
        <v>1</v>
      </c>
      <c r="O636" s="327"/>
      <c r="P636" s="471">
        <f>SUMIFS(INDEX(Баланс!$AC$16:$AL$95,,MATCH($F636&amp;"Принято органом регулирования",Баланс!$AC$3:$AL$3,0)),Баланс!$A$16:$A$95,$A636,Баланс!$M$16:$M$95,"Уровень потерь воды")</f>
        <v>0</v>
      </c>
      <c r="Q636" s="471">
        <f>SUMIFS(INDEX(ЭЭ!$AC$15:$AL$70,,MATCH($F636&amp;"Принято органом регулирования",ЭЭ!$AC$3:$AL$3,0)),ЭЭ!$A$15:$A$70,$A636,ЭЭ!$M$15:$M$70,"Удельный расход электроэнергии")</f>
        <v>0.51504708673847444</v>
      </c>
    </row>
    <row r="637" spans="1:43" s="108" customFormat="1" ht="15" customHeight="1" outlineLevel="1">
      <c r="A637" s="108" t="str">
        <f t="shared" si="132"/>
        <v>1</v>
      </c>
      <c r="F637" s="108">
        <f>first_year+1</f>
        <v>2025</v>
      </c>
      <c r="G637" s="108" t="b">
        <f t="shared" si="133"/>
        <v>1</v>
      </c>
      <c r="L637" s="326" t="str">
        <f t="shared" ref="L637:L645" si="134">F637&amp; " год"</f>
        <v>2025 год</v>
      </c>
      <c r="M637" s="327">
        <f>SUMIFS(INDEX(Калькуляция!$AD$15:$AM$262,,MATCH(F637,Калькуляция!$AD$1:$AM$1,0)),Калькуляция!$A$15:$A$262,A637,Калькуляция!$M$15:$M$262,"Операционные расходы")</f>
        <v>65287.493371541183</v>
      </c>
      <c r="N637" s="471">
        <f>SUMIFS(INDEX(Сценарии!$T$15:$AP$53,,MATCH(F637&amp;"Принято органом регулирования",Сценарии!$T$3:$AP$3,0)),Сценарии!$A$15:$A$53,A637,Сценарии!$M$15:$M$53,"Индекс эффективности операционных расходов")</f>
        <v>1</v>
      </c>
      <c r="O637" s="327"/>
      <c r="P637" s="471">
        <f>SUMIFS(INDEX(Баланс!$AC$16:$AL$95,,MATCH($F637&amp;"Принято органом регулирования",Баланс!$AC$3:$AL$3,0)),Баланс!$A$16:$A$95,$A637,Баланс!$M$16:$M$95,"Уровень потерь воды")</f>
        <v>0</v>
      </c>
      <c r="Q637" s="471">
        <f>SUMIFS(INDEX(ЭЭ!$AC$15:$AL$70,,MATCH($F637&amp;"Принято органом регулирования",ЭЭ!$AC$3:$AL$3,0)),ЭЭ!$A$15:$A$70,$A637,ЭЭ!$M$15:$M$70,"Удельный расход электроэнергии")</f>
        <v>0.51504708673847444</v>
      </c>
    </row>
    <row r="638" spans="1:43" s="108" customFormat="1" ht="15" customHeight="1" outlineLevel="1">
      <c r="A638" s="108" t="str">
        <f t="shared" si="132"/>
        <v>1</v>
      </c>
      <c r="F638" s="108">
        <f>first_year+2</f>
        <v>2026</v>
      </c>
      <c r="G638" s="108" t="b">
        <f t="shared" si="133"/>
        <v>1</v>
      </c>
      <c r="L638" s="326" t="str">
        <f t="shared" si="134"/>
        <v>2026 год</v>
      </c>
      <c r="M638" s="327">
        <f>SUMIFS(INDEX(Калькуляция!$AD$15:$AM$262,,MATCH(F638,Калькуляция!$AD$1:$AM$1,0)),Калькуляция!$A$15:$A$262,A638,Калькуляция!$M$15:$M$262,"Операционные расходы")</f>
        <v>67892.2032070922</v>
      </c>
      <c r="N638" s="471">
        <f>SUMIFS(INDEX(Сценарии!$T$15:$AP$53,,MATCH(F638&amp;"Принято органом регулирования",Сценарии!$T$3:$AP$3,0)),Сценарии!$A$15:$A$53,A638,Сценарии!$M$15:$M$53,"Индекс эффективности операционных расходов")</f>
        <v>1</v>
      </c>
      <c r="O638" s="327"/>
      <c r="P638" s="471">
        <f>SUMIFS(INDEX(Баланс!$AC$16:$AL$95,,MATCH($F638&amp;"Принято органом регулирования",Баланс!$AC$3:$AL$3,0)),Баланс!$A$16:$A$95,$A638,Баланс!$M$16:$M$95,"Уровень потерь воды")</f>
        <v>0</v>
      </c>
      <c r="Q638" s="471">
        <f>SUMIFS(INDEX(ЭЭ!$AC$15:$AL$70,,MATCH($F638&amp;"Принято органом регулирования",ЭЭ!$AC$3:$AL$3,0)),ЭЭ!$A$15:$A$70,$A638,ЭЭ!$M$15:$M$70,"Удельный расход электроэнергии")</f>
        <v>0.51504708673847444</v>
      </c>
    </row>
    <row r="639" spans="1:43" s="108" customFormat="1" ht="15" customHeight="1" outlineLevel="1">
      <c r="A639" s="108" t="str">
        <f t="shared" si="132"/>
        <v>1</v>
      </c>
      <c r="F639" s="108">
        <f>first_year+3</f>
        <v>2027</v>
      </c>
      <c r="G639" s="108" t="b">
        <f t="shared" si="133"/>
        <v>1</v>
      </c>
      <c r="L639" s="326" t="str">
        <f t="shared" si="134"/>
        <v>2027 год</v>
      </c>
      <c r="M639" s="327">
        <f>SUMIFS(INDEX(Калькуляция!$AD$15:$AM$262,,MATCH(F639,Калькуляция!$AD$1:$AM$1,0)),Калькуляция!$A$15:$A$262,A639,Калькуляция!$M$15:$M$262,"Операционные расходы")</f>
        <v>70600.83054624236</v>
      </c>
      <c r="N639" s="471">
        <f>SUMIFS(INDEX(Сценарии!$T$15:$AP$53,,MATCH(F639&amp;"Принято органом регулирования",Сценарии!$T$3:$AP$3,0)),Сценарии!$A$15:$A$53,A639,Сценарии!$M$15:$M$53,"Индекс эффективности операционных расходов")</f>
        <v>1</v>
      </c>
      <c r="O639" s="327"/>
      <c r="P639" s="471">
        <f>SUMIFS(INDEX(Баланс!$AC$16:$AL$95,,MATCH($F639&amp;"Принято органом регулирования",Баланс!$AC$3:$AL$3,0)),Баланс!$A$16:$A$95,$A639,Баланс!$M$16:$M$95,"Уровень потерь воды")</f>
        <v>0</v>
      </c>
      <c r="Q639" s="471">
        <f>SUMIFS(INDEX(ЭЭ!$AC$15:$AL$70,,MATCH($F639&amp;"Принято органом регулирования",ЭЭ!$AC$3:$AL$3,0)),ЭЭ!$A$15:$A$70,$A639,ЭЭ!$M$15:$M$70,"Удельный расход электроэнергии")</f>
        <v>0.51504708673847444</v>
      </c>
    </row>
    <row r="640" spans="1:43" s="108" customFormat="1" ht="15" customHeight="1" outlineLevel="1">
      <c r="A640" s="108" t="str">
        <f t="shared" si="132"/>
        <v>1</v>
      </c>
      <c r="F640" s="108">
        <f>first_year+4</f>
        <v>2028</v>
      </c>
      <c r="G640" s="108" t="b">
        <f t="shared" si="133"/>
        <v>1</v>
      </c>
      <c r="L640" s="326" t="str">
        <f t="shared" si="134"/>
        <v>2028 год</v>
      </c>
      <c r="M640" s="327">
        <f>SUMIFS(INDEX(Калькуляция!$AD$15:$AM$262,,MATCH(F640,Калькуляция!$AD$1:$AM$1,0)),Калькуляция!$A$15:$A$262,A640,Калькуляция!$M$15:$M$262,"Операционные расходы")</f>
        <v>73417.52128171525</v>
      </c>
      <c r="N640" s="471">
        <f>SUMIFS(INDEX(Сценарии!$T$15:$AP$53,,MATCH(F640&amp;"Принято органом регулирования",Сценарии!$T$3:$AP$3,0)),Сценарии!$A$15:$A$53,A640,Сценарии!$M$15:$M$53,"Индекс эффективности операционных расходов")</f>
        <v>1</v>
      </c>
      <c r="O640" s="327"/>
      <c r="P640" s="471">
        <f>SUMIFS(INDEX(Баланс!$AC$16:$AL$95,,MATCH($F640&amp;"Принято органом регулирования",Баланс!$AC$3:$AL$3,0)),Баланс!$A$16:$A$95,$A640,Баланс!$M$16:$M$95,"Уровень потерь воды")</f>
        <v>0</v>
      </c>
      <c r="Q640" s="471">
        <f>SUMIFS(INDEX(ЭЭ!$AC$15:$AL$70,,MATCH($F640&amp;"Принято органом регулирования",ЭЭ!$AC$3:$AL$3,0)),ЭЭ!$A$15:$A$70,$A640,ЭЭ!$M$15:$M$70,"Удельный расход электроэнергии")</f>
        <v>0.51504708673847444</v>
      </c>
    </row>
    <row r="641" spans="1:17" s="108" customFormat="1" ht="15" customHeight="1" outlineLevel="1">
      <c r="A641" s="108" t="str">
        <f t="shared" si="132"/>
        <v>1</v>
      </c>
      <c r="F641" s="108">
        <f>first_year+5</f>
        <v>2029</v>
      </c>
      <c r="G641" s="108" t="b">
        <f t="shared" si="133"/>
        <v>0</v>
      </c>
      <c r="L641" s="326" t="str">
        <f t="shared" si="134"/>
        <v>2029 год</v>
      </c>
      <c r="M641" s="327">
        <f>SUMIFS(INDEX(Калькуляция!$AD$15:$AM$262,,MATCH(F641,Калькуляция!$AD$1:$AM$1,0)),Калькуляция!$A$15:$A$262,A641,Калькуляция!$M$15:$M$262,"Операционные расходы")</f>
        <v>73417.52128171525</v>
      </c>
      <c r="N641" s="471">
        <f>SUMIFS(INDEX(Сценарии!$T$15:$AP$53,,MATCH(F641&amp;"Принято органом регулирования",Сценарии!$T$3:$AP$3,0)),Сценарии!$A$15:$A$53,A641,Сценарии!$M$15:$M$53,"Индекс эффективности операционных расходов")</f>
        <v>0</v>
      </c>
      <c r="O641" s="327"/>
      <c r="P641" s="471">
        <f>SUMIFS(INDEX(Баланс!$AC$16:$AL$95,,MATCH($F641&amp;"Принято органом регулирования",Баланс!$AC$3:$AL$3,0)),Баланс!$A$16:$A$95,$A641,Баланс!$M$16:$M$95,"Уровень потерь воды")</f>
        <v>0</v>
      </c>
      <c r="Q641" s="471">
        <f>SUMIFS(INDEX(ЭЭ!$AC$15:$AL$70,,MATCH($F641&amp;"Принято органом регулирования",ЭЭ!$AC$3:$AL$3,0)),ЭЭ!$A$15:$A$70,$A641,ЭЭ!$M$15:$M$70,"Удельный расход электроэнергии")</f>
        <v>0</v>
      </c>
    </row>
    <row r="642" spans="1:17" s="108" customFormat="1" ht="15" customHeight="1" outlineLevel="1">
      <c r="A642" s="108" t="str">
        <f t="shared" si="132"/>
        <v>1</v>
      </c>
      <c r="F642" s="108">
        <f>first_year+6</f>
        <v>2030</v>
      </c>
      <c r="G642" s="108" t="b">
        <f t="shared" si="133"/>
        <v>0</v>
      </c>
      <c r="L642" s="326" t="str">
        <f t="shared" si="134"/>
        <v>2030 год</v>
      </c>
      <c r="M642" s="327">
        <f>SUMIFS(INDEX(Калькуляция!$AD$15:$AM$262,,MATCH(F642,Калькуляция!$AD$1:$AM$1,0)),Калькуляция!$A$15:$A$262,A642,Калькуляция!$M$15:$M$262,"Операционные расходы")</f>
        <v>73417.52128171525</v>
      </c>
      <c r="N642" s="471">
        <f>SUMIFS(INDEX(Сценарии!$T$15:$AP$53,,MATCH(F642&amp;"Принято органом регулирования",Сценарии!$T$3:$AP$3,0)),Сценарии!$A$15:$A$53,A642,Сценарии!$M$15:$M$53,"Индекс эффективности операционных расходов")</f>
        <v>0</v>
      </c>
      <c r="O642" s="327"/>
      <c r="P642" s="471">
        <f>SUMIFS(INDEX(Баланс!$AC$16:$AL$95,,MATCH($F642&amp;"Принято органом регулирования",Баланс!$AC$3:$AL$3,0)),Баланс!$A$16:$A$95,$A642,Баланс!$M$16:$M$95,"Уровень потерь воды")</f>
        <v>0</v>
      </c>
      <c r="Q642" s="471">
        <f>SUMIFS(INDEX(ЭЭ!$AC$15:$AL$70,,MATCH($F642&amp;"Принято органом регулирования",ЭЭ!$AC$3:$AL$3,0)),ЭЭ!$A$15:$A$70,$A642,ЭЭ!$M$15:$M$70,"Удельный расход электроэнергии")</f>
        <v>0</v>
      </c>
    </row>
    <row r="643" spans="1:17" s="108" customFormat="1" ht="15" customHeight="1" outlineLevel="1">
      <c r="A643" s="108" t="str">
        <f t="shared" si="132"/>
        <v>1</v>
      </c>
      <c r="F643" s="108">
        <f>first_year+7</f>
        <v>2031</v>
      </c>
      <c r="G643" s="108" t="b">
        <f t="shared" si="133"/>
        <v>0</v>
      </c>
      <c r="L643" s="326" t="str">
        <f t="shared" si="134"/>
        <v>2031 год</v>
      </c>
      <c r="M643" s="327">
        <f>SUMIFS(INDEX(Калькуляция!$AD$15:$AM$262,,MATCH(F643,Калькуляция!$AD$1:$AM$1,0)),Калькуляция!$A$15:$A$262,A643,Калькуляция!$M$15:$M$262,"Операционные расходы")</f>
        <v>73417.52128171525</v>
      </c>
      <c r="N643" s="471">
        <f>SUMIFS(INDEX(Сценарии!$T$15:$AP$53,,MATCH(F643&amp;"Принято органом регулирования",Сценарии!$T$3:$AP$3,0)),Сценарии!$A$15:$A$53,A643,Сценарии!$M$15:$M$53,"Индекс эффективности операционных расходов")</f>
        <v>0</v>
      </c>
      <c r="O643" s="327"/>
      <c r="P643" s="471">
        <f>SUMIFS(INDEX(Баланс!$AC$16:$AL$95,,MATCH($F643&amp;"Принято органом регулирования",Баланс!$AC$3:$AL$3,0)),Баланс!$A$16:$A$95,$A643,Баланс!$M$16:$M$95,"Уровень потерь воды")</f>
        <v>0</v>
      </c>
      <c r="Q643" s="471">
        <f>SUMIFS(INDEX(ЭЭ!$AC$15:$AL$70,,MATCH($F643&amp;"Принято органом регулирования",ЭЭ!$AC$3:$AL$3,0)),ЭЭ!$A$15:$A$70,$A643,ЭЭ!$M$15:$M$70,"Удельный расход электроэнергии")</f>
        <v>0</v>
      </c>
    </row>
    <row r="644" spans="1:17" s="108" customFormat="1" ht="15" customHeight="1" outlineLevel="1">
      <c r="A644" s="108" t="str">
        <f t="shared" si="132"/>
        <v>1</v>
      </c>
      <c r="F644" s="108">
        <f>first_year+8</f>
        <v>2032</v>
      </c>
      <c r="G644" s="108" t="b">
        <f t="shared" si="133"/>
        <v>0</v>
      </c>
      <c r="L644" s="326" t="str">
        <f t="shared" si="134"/>
        <v>2032 год</v>
      </c>
      <c r="M644" s="327">
        <f>SUMIFS(INDEX(Калькуляция!$AD$15:$AM$262,,MATCH(F644,Калькуляция!$AD$1:$AM$1,0)),Калькуляция!$A$15:$A$262,A644,Калькуляция!$M$15:$M$262,"Операционные расходы")</f>
        <v>73417.52128171525</v>
      </c>
      <c r="N644" s="471">
        <f>SUMIFS(INDEX(Сценарии!$T$15:$AP$53,,MATCH(F644&amp;"Принято органом регулирования",Сценарии!$T$3:$AP$3,0)),Сценарии!$A$15:$A$53,A644,Сценарии!$M$15:$M$53,"Индекс эффективности операционных расходов")</f>
        <v>0</v>
      </c>
      <c r="O644" s="327"/>
      <c r="P644" s="471">
        <f>SUMIFS(INDEX(Баланс!$AC$16:$AL$95,,MATCH($F644&amp;"Принято органом регулирования",Баланс!$AC$3:$AL$3,0)),Баланс!$A$16:$A$95,$A644,Баланс!$M$16:$M$95,"Уровень потерь воды")</f>
        <v>0</v>
      </c>
      <c r="Q644" s="471">
        <f>SUMIFS(INDEX(ЭЭ!$AC$15:$AL$70,,MATCH($F644&amp;"Принято органом регулирования",ЭЭ!$AC$3:$AL$3,0)),ЭЭ!$A$15:$A$70,$A644,ЭЭ!$M$15:$M$70,"Удельный расход электроэнергии")</f>
        <v>0</v>
      </c>
    </row>
    <row r="645" spans="1:17" s="108" customFormat="1" ht="15" customHeight="1" outlineLevel="1">
      <c r="A645" s="108" t="str">
        <f t="shared" si="132"/>
        <v>1</v>
      </c>
      <c r="F645" s="108">
        <f>first_year+9</f>
        <v>2033</v>
      </c>
      <c r="G645" s="108" t="b">
        <f t="shared" si="133"/>
        <v>0</v>
      </c>
      <c r="L645" s="326" t="str">
        <f t="shared" si="134"/>
        <v>2033 год</v>
      </c>
      <c r="M645" s="327">
        <f>SUMIFS(INDEX(Калькуляция!$AD$15:$AM$262,,MATCH(F645,Калькуляция!$AD$1:$AM$1,0)),Калькуляция!$A$15:$A$262,A645,Калькуляция!$M$15:$M$262,"Операционные расходы")</f>
        <v>73417.52128171525</v>
      </c>
      <c r="N645" s="471">
        <f>SUMIFS(INDEX(Сценарии!$T$15:$AP$53,,MATCH(F645&amp;"Принято органом регулирования",Сценарии!$T$3:$AP$3,0)),Сценарии!$A$15:$A$53,A645,Сценарии!$M$15:$M$53,"Индекс эффективности операционных расходов")</f>
        <v>0</v>
      </c>
      <c r="O645" s="327"/>
      <c r="P645" s="471">
        <f>SUMIFS(INDEX(Баланс!$AC$16:$AL$95,,MATCH($F645&amp;"Принято органом регулирования",Баланс!$AC$3:$AL$3,0)),Баланс!$A$16:$A$95,$A645,Баланс!$M$16:$M$95,"Уровень потерь воды")</f>
        <v>0</v>
      </c>
      <c r="Q645" s="471">
        <f>SUMIFS(INDEX(ЭЭ!$AC$15:$AL$70,,MATCH($F645&amp;"Принято органом регулирования",ЭЭ!$AC$3:$AL$3,0)),ЭЭ!$A$15:$A$70,$A645,ЭЭ!$M$15:$M$70,"Удельный расход электроэнергии")</f>
        <v>0</v>
      </c>
    </row>
    <row r="646" spans="1:17">
      <c r="A646" s="143" t="s">
        <v>1414</v>
      </c>
    </row>
    <row r="647" spans="1:17" s="102" customFormat="1" ht="15" customHeight="1">
      <c r="A647" s="184" t="s">
        <v>18</v>
      </c>
      <c r="L647" s="280" t="str">
        <f>INDEX('Общие сведения'!$J$113:$J$139,MATCH($A647,'Общие сведения'!$D$113:$D$139,0))</f>
        <v>Тариф 1 (Водоотведение) - тариф на водоотведение</v>
      </c>
      <c r="M647" s="281"/>
      <c r="N647" s="281"/>
      <c r="O647" s="281"/>
      <c r="P647" s="281"/>
      <c r="Q647" s="281"/>
    </row>
    <row r="648" spans="1:17" s="108" customFormat="1" ht="15" customHeight="1" outlineLevel="1">
      <c r="A648" s="108" t="str">
        <f t="shared" ref="A648:A657" si="135">A647</f>
        <v>1</v>
      </c>
      <c r="F648" s="108">
        <f>first_year</f>
        <v>2024</v>
      </c>
      <c r="G648" s="108" t="b">
        <f t="shared" ref="G648:G657" si="136">F648&lt;first_year+PERIOD_LENGTH</f>
        <v>1</v>
      </c>
      <c r="L648" s="326" t="str">
        <f>F648&amp; " год"</f>
        <v>2024 год</v>
      </c>
      <c r="M648" s="327">
        <f>SUMIFS(INDEX(Калькуляция!$AD$15:$AM$262,,MATCH(F648,Калькуляция!$AD$1:$AM$1,0)),Калькуляция!$A$15:$A$262,A648,Калькуляция!$M$15:$M$262,"Операционные расходы")</f>
        <v>62662.209955680002</v>
      </c>
      <c r="N648" s="471">
        <f>SUMIFS(INDEX(Сценарии!$T$15:$AP$53,,MATCH($F648&amp;"Принято органом регулирования",Сценарии!$T$3:$AP$3,0)),Сценарии!$A$15:$A$53,$A648,Сценарии!$M$15:$M$53,"Индекс эффективности операционных расходов")</f>
        <v>1</v>
      </c>
      <c r="O648" s="327"/>
      <c r="P648" s="588"/>
      <c r="Q648" s="471">
        <f>SUMIFS(INDEX(ЭЭ!$AC$15:$AL$70,,MATCH($F648&amp;"Принято органом регулирования",ЭЭ!$AC$3:$AL$3,0)),ЭЭ!$A$15:$A$70,$A648,ЭЭ!$M$15:$M$70,"Удельный расход электроэнергии")</f>
        <v>0.51504708673847444</v>
      </c>
    </row>
    <row r="649" spans="1:17" s="108" customFormat="1" ht="15" customHeight="1" outlineLevel="1">
      <c r="A649" s="108" t="str">
        <f t="shared" si="135"/>
        <v>1</v>
      </c>
      <c r="F649" s="108">
        <f>first_year+1</f>
        <v>2025</v>
      </c>
      <c r="G649" s="108" t="b">
        <f t="shared" si="136"/>
        <v>1</v>
      </c>
      <c r="L649" s="326" t="str">
        <f t="shared" ref="L649:L657" si="137">F649&amp; " год"</f>
        <v>2025 год</v>
      </c>
      <c r="M649" s="327">
        <f>SUMIFS(INDEX(Калькуляция!$AD$15:$AM$262,,MATCH(F649,Калькуляция!$AD$1:$AM$1,0)),Калькуляция!$A$15:$A$262,A649,Калькуляция!$M$15:$M$262,"Операционные расходы")</f>
        <v>65287.493371541183</v>
      </c>
      <c r="N649" s="471">
        <f>SUMIFS(INDEX(Сценарии!$T$15:$AP$53,,MATCH(F649&amp;"Принято органом регулирования",Сценарии!$T$3:$AP$3,0)),Сценарии!$A$15:$A$53,A649,Сценарии!$M$15:$M$53,"Индекс эффективности операционных расходов")</f>
        <v>1</v>
      </c>
      <c r="O649" s="327"/>
      <c r="P649" s="588"/>
      <c r="Q649" s="471">
        <f>SUMIFS(INDEX(ЭЭ!$AC$15:$AL$70,,MATCH($F649&amp;"Принято органом регулирования",ЭЭ!$AC$3:$AL$3,0)),ЭЭ!$A$15:$A$70,$A649,ЭЭ!$M$15:$M$70,"Удельный расход электроэнергии")</f>
        <v>0.51504708673847444</v>
      </c>
    </row>
    <row r="650" spans="1:17" s="108" customFormat="1" ht="15" customHeight="1" outlineLevel="1">
      <c r="A650" s="108" t="str">
        <f t="shared" si="135"/>
        <v>1</v>
      </c>
      <c r="F650" s="108">
        <f>first_year+2</f>
        <v>2026</v>
      </c>
      <c r="G650" s="108" t="b">
        <f t="shared" si="136"/>
        <v>1</v>
      </c>
      <c r="L650" s="326" t="str">
        <f t="shared" si="137"/>
        <v>2026 год</v>
      </c>
      <c r="M650" s="327">
        <f>SUMIFS(INDEX(Калькуляция!$AD$15:$AM$262,,MATCH(F650,Калькуляция!$AD$1:$AM$1,0)),Калькуляция!$A$15:$A$262,A650,Калькуляция!$M$15:$M$262,"Операционные расходы")</f>
        <v>67892.2032070922</v>
      </c>
      <c r="N650" s="471">
        <f>SUMIFS(INDEX(Сценарии!$T$15:$AP$53,,MATCH(F650&amp;"Принято органом регулирования",Сценарии!$T$3:$AP$3,0)),Сценарии!$A$15:$A$53,A650,Сценарии!$M$15:$M$53,"Индекс эффективности операционных расходов")</f>
        <v>1</v>
      </c>
      <c r="O650" s="327"/>
      <c r="P650" s="588"/>
      <c r="Q650" s="471">
        <f>SUMIFS(INDEX(ЭЭ!$AC$15:$AL$70,,MATCH($F650&amp;"Принято органом регулирования",ЭЭ!$AC$3:$AL$3,0)),ЭЭ!$A$15:$A$70,$A650,ЭЭ!$M$15:$M$70,"Удельный расход электроэнергии")</f>
        <v>0.51504708673847444</v>
      </c>
    </row>
    <row r="651" spans="1:17" s="108" customFormat="1" ht="15" customHeight="1" outlineLevel="1">
      <c r="A651" s="108" t="str">
        <f t="shared" si="135"/>
        <v>1</v>
      </c>
      <c r="F651" s="108">
        <f>first_year+3</f>
        <v>2027</v>
      </c>
      <c r="G651" s="108" t="b">
        <f t="shared" si="136"/>
        <v>1</v>
      </c>
      <c r="L651" s="326" t="str">
        <f t="shared" si="137"/>
        <v>2027 год</v>
      </c>
      <c r="M651" s="327">
        <f>SUMIFS(INDEX(Калькуляция!$AD$15:$AM$262,,MATCH(F651,Калькуляция!$AD$1:$AM$1,0)),Калькуляция!$A$15:$A$262,A651,Калькуляция!$M$15:$M$262,"Операционные расходы")</f>
        <v>70600.83054624236</v>
      </c>
      <c r="N651" s="471">
        <f>SUMIFS(INDEX(Сценарии!$T$15:$AP$53,,MATCH(F651&amp;"Принято органом регулирования",Сценарии!$T$3:$AP$3,0)),Сценарии!$A$15:$A$53,A651,Сценарии!$M$15:$M$53,"Индекс эффективности операционных расходов")</f>
        <v>1</v>
      </c>
      <c r="O651" s="327"/>
      <c r="P651" s="588"/>
      <c r="Q651" s="471">
        <f>SUMIFS(INDEX(ЭЭ!$AC$15:$AL$70,,MATCH($F651&amp;"Принято органом регулирования",ЭЭ!$AC$3:$AL$3,0)),ЭЭ!$A$15:$A$70,$A651,ЭЭ!$M$15:$M$70,"Удельный расход электроэнергии")</f>
        <v>0.51504708673847444</v>
      </c>
    </row>
    <row r="652" spans="1:17" s="108" customFormat="1" ht="15" customHeight="1" outlineLevel="1">
      <c r="A652" s="108" t="str">
        <f t="shared" si="135"/>
        <v>1</v>
      </c>
      <c r="F652" s="108">
        <f>first_year+4</f>
        <v>2028</v>
      </c>
      <c r="G652" s="108" t="b">
        <f t="shared" si="136"/>
        <v>1</v>
      </c>
      <c r="L652" s="326" t="str">
        <f t="shared" si="137"/>
        <v>2028 год</v>
      </c>
      <c r="M652" s="327">
        <f>SUMIFS(INDEX(Калькуляция!$AD$15:$AM$262,,MATCH(F652,Калькуляция!$AD$1:$AM$1,0)),Калькуляция!$A$15:$A$262,A652,Калькуляция!$M$15:$M$262,"Операционные расходы")</f>
        <v>73417.52128171525</v>
      </c>
      <c r="N652" s="471">
        <f>SUMIFS(INDEX(Сценарии!$T$15:$AP$53,,MATCH(F652&amp;"Принято органом регулирования",Сценарии!$T$3:$AP$3,0)),Сценарии!$A$15:$A$53,A652,Сценарии!$M$15:$M$53,"Индекс эффективности операционных расходов")</f>
        <v>1</v>
      </c>
      <c r="O652" s="327"/>
      <c r="P652" s="588"/>
      <c r="Q652" s="471">
        <f>SUMIFS(INDEX(ЭЭ!$AC$15:$AL$70,,MATCH($F652&amp;"Принято органом регулирования",ЭЭ!$AC$3:$AL$3,0)),ЭЭ!$A$15:$A$70,$A652,ЭЭ!$M$15:$M$70,"Удельный расход электроэнергии")</f>
        <v>0.51504708673847444</v>
      </c>
    </row>
    <row r="653" spans="1:17" s="108" customFormat="1" ht="15" customHeight="1" outlineLevel="1">
      <c r="A653" s="108" t="str">
        <f t="shared" si="135"/>
        <v>1</v>
      </c>
      <c r="F653" s="108">
        <f>first_year+5</f>
        <v>2029</v>
      </c>
      <c r="G653" s="108" t="b">
        <f t="shared" si="136"/>
        <v>0</v>
      </c>
      <c r="L653" s="326" t="str">
        <f t="shared" si="137"/>
        <v>2029 год</v>
      </c>
      <c r="M653" s="327">
        <f>SUMIFS(INDEX(Калькуляция!$AD$15:$AM$262,,MATCH(F653,Калькуляция!$AD$1:$AM$1,0)),Калькуляция!$A$15:$A$262,A653,Калькуляция!$M$15:$M$262,"Операционные расходы")</f>
        <v>73417.52128171525</v>
      </c>
      <c r="N653" s="471">
        <f>SUMIFS(INDEX(Сценарии!$T$15:$AP$53,,MATCH(F653&amp;"Принято органом регулирования",Сценарии!$T$3:$AP$3,0)),Сценарии!$A$15:$A$53,A653,Сценарии!$M$15:$M$53,"Индекс эффективности операционных расходов")</f>
        <v>0</v>
      </c>
      <c r="O653" s="327"/>
      <c r="P653" s="588"/>
      <c r="Q653" s="471">
        <f>SUMIFS(INDEX(ЭЭ!$AC$15:$AL$70,,MATCH($F653&amp;"Принято органом регулирования",ЭЭ!$AC$3:$AL$3,0)),ЭЭ!$A$15:$A$70,$A653,ЭЭ!$M$15:$M$70,"Удельный расход электроэнергии")</f>
        <v>0</v>
      </c>
    </row>
    <row r="654" spans="1:17" s="108" customFormat="1" ht="15" customHeight="1" outlineLevel="1">
      <c r="A654" s="108" t="str">
        <f t="shared" si="135"/>
        <v>1</v>
      </c>
      <c r="F654" s="108">
        <f>first_year+6</f>
        <v>2030</v>
      </c>
      <c r="G654" s="108" t="b">
        <f t="shared" si="136"/>
        <v>0</v>
      </c>
      <c r="L654" s="326" t="str">
        <f t="shared" si="137"/>
        <v>2030 год</v>
      </c>
      <c r="M654" s="327">
        <f>SUMIFS(INDEX(Калькуляция!$AD$15:$AM$262,,MATCH(F654,Калькуляция!$AD$1:$AM$1,0)),Калькуляция!$A$15:$A$262,A654,Калькуляция!$M$15:$M$262,"Операционные расходы")</f>
        <v>73417.52128171525</v>
      </c>
      <c r="N654" s="471">
        <f>SUMIFS(INDEX(Сценарии!$T$15:$AP$53,,MATCH(F654&amp;"Принято органом регулирования",Сценарии!$T$3:$AP$3,0)),Сценарии!$A$15:$A$53,A654,Сценарии!$M$15:$M$53,"Индекс эффективности операционных расходов")</f>
        <v>0</v>
      </c>
      <c r="O654" s="327"/>
      <c r="P654" s="588"/>
      <c r="Q654" s="471">
        <f>SUMIFS(INDEX(ЭЭ!$AC$15:$AL$70,,MATCH($F654&amp;"Принято органом регулирования",ЭЭ!$AC$3:$AL$3,0)),ЭЭ!$A$15:$A$70,$A654,ЭЭ!$M$15:$M$70,"Удельный расход электроэнергии")</f>
        <v>0</v>
      </c>
    </row>
    <row r="655" spans="1:17" s="108" customFormat="1" ht="15" customHeight="1" outlineLevel="1">
      <c r="A655" s="108" t="str">
        <f t="shared" si="135"/>
        <v>1</v>
      </c>
      <c r="F655" s="108">
        <f>first_year+7</f>
        <v>2031</v>
      </c>
      <c r="G655" s="108" t="b">
        <f t="shared" si="136"/>
        <v>0</v>
      </c>
      <c r="L655" s="326" t="str">
        <f t="shared" si="137"/>
        <v>2031 год</v>
      </c>
      <c r="M655" s="327">
        <f>SUMIFS(INDEX(Калькуляция!$AD$15:$AM$262,,MATCH(F655,Калькуляция!$AD$1:$AM$1,0)),Калькуляция!$A$15:$A$262,A655,Калькуляция!$M$15:$M$262,"Операционные расходы")</f>
        <v>73417.52128171525</v>
      </c>
      <c r="N655" s="471">
        <f>SUMIFS(INDEX(Сценарии!$T$15:$AP$53,,MATCH(F655&amp;"Принято органом регулирования",Сценарии!$T$3:$AP$3,0)),Сценарии!$A$15:$A$53,A655,Сценарии!$M$15:$M$53,"Индекс эффективности операционных расходов")</f>
        <v>0</v>
      </c>
      <c r="O655" s="327"/>
      <c r="P655" s="588"/>
      <c r="Q655" s="471">
        <f>SUMIFS(INDEX(ЭЭ!$AC$15:$AL$70,,MATCH($F655&amp;"Принято органом регулирования",ЭЭ!$AC$3:$AL$3,0)),ЭЭ!$A$15:$A$70,$A655,ЭЭ!$M$15:$M$70,"Удельный расход электроэнергии")</f>
        <v>0</v>
      </c>
    </row>
    <row r="656" spans="1:17" s="108" customFormat="1" ht="15" customHeight="1" outlineLevel="1">
      <c r="A656" s="108" t="str">
        <f t="shared" si="135"/>
        <v>1</v>
      </c>
      <c r="F656" s="108">
        <f>first_year+8</f>
        <v>2032</v>
      </c>
      <c r="G656" s="108" t="b">
        <f t="shared" si="136"/>
        <v>0</v>
      </c>
      <c r="L656" s="326" t="str">
        <f t="shared" si="137"/>
        <v>2032 год</v>
      </c>
      <c r="M656" s="327">
        <f>SUMIFS(INDEX(Калькуляция!$AD$15:$AM$262,,MATCH(F656,Калькуляция!$AD$1:$AM$1,0)),Калькуляция!$A$15:$A$262,A656,Калькуляция!$M$15:$M$262,"Операционные расходы")</f>
        <v>73417.52128171525</v>
      </c>
      <c r="N656" s="471">
        <f>SUMIFS(INDEX(Сценарии!$T$15:$AP$53,,MATCH(F656&amp;"Принято органом регулирования",Сценарии!$T$3:$AP$3,0)),Сценарии!$A$15:$A$53,A656,Сценарии!$M$15:$M$53,"Индекс эффективности операционных расходов")</f>
        <v>0</v>
      </c>
      <c r="O656" s="327"/>
      <c r="P656" s="588"/>
      <c r="Q656" s="471">
        <f>SUMIFS(INDEX(ЭЭ!$AC$15:$AL$70,,MATCH($F656&amp;"Принято органом регулирования",ЭЭ!$AC$3:$AL$3,0)),ЭЭ!$A$15:$A$70,$A656,ЭЭ!$M$15:$M$70,"Удельный расход электроэнергии")</f>
        <v>0</v>
      </c>
    </row>
    <row r="657" spans="1:27" s="108" customFormat="1" ht="15" customHeight="1" outlineLevel="1">
      <c r="A657" s="108" t="str">
        <f t="shared" si="135"/>
        <v>1</v>
      </c>
      <c r="F657" s="108">
        <f>first_year+9</f>
        <v>2033</v>
      </c>
      <c r="G657" s="108" t="b">
        <f t="shared" si="136"/>
        <v>0</v>
      </c>
      <c r="L657" s="326" t="str">
        <f t="shared" si="137"/>
        <v>2033 год</v>
      </c>
      <c r="M657" s="327">
        <f>SUMIFS(INDEX(Калькуляция!$AD$15:$AM$262,,MATCH(F657,Калькуляция!$AD$1:$AM$1,0)),Калькуляция!$A$15:$A$262,A657,Калькуляция!$M$15:$M$262,"Операционные расходы")</f>
        <v>73417.52128171525</v>
      </c>
      <c r="N657" s="471">
        <f>SUMIFS(INDEX(Сценарии!$T$15:$AP$53,,MATCH(F657&amp;"Принято органом регулирования",Сценарии!$T$3:$AP$3,0)),Сценарии!$A$15:$A$53,A657,Сценарии!$M$15:$M$53,"Индекс эффективности операционных расходов")</f>
        <v>0</v>
      </c>
      <c r="O657" s="327"/>
      <c r="P657" s="588"/>
      <c r="Q657" s="471">
        <f>SUMIFS(INDEX(ЭЭ!$AC$15:$AL$70,,MATCH($F657&amp;"Принято органом регулирования",ЭЭ!$AC$3:$AL$3,0)),ЭЭ!$A$15:$A$70,$A657,ЭЭ!$M$15:$M$70,"Удельный расход электроэнергии")</f>
        <v>0</v>
      </c>
    </row>
    <row r="659" spans="1:27" s="140" customFormat="1" ht="30" customHeight="1">
      <c r="A659" s="139" t="s">
        <v>1218</v>
      </c>
      <c r="M659" s="141"/>
      <c r="N659" s="141"/>
      <c r="O659" s="141"/>
      <c r="P659" s="141"/>
      <c r="AA659" s="142"/>
    </row>
    <row r="660" spans="1:27">
      <c r="A660" s="143" t="s">
        <v>1219</v>
      </c>
    </row>
    <row r="661" spans="1:27" s="102" customFormat="1" ht="15" customHeight="1">
      <c r="A661" s="184" t="s">
        <v>18</v>
      </c>
      <c r="L661" s="280" t="str">
        <f>INDEX('Общие сведения'!$J$113:$J$139,MATCH($A661,'Общие сведения'!$D$113:$D$139,0))</f>
        <v>Тариф 1 (Водоотведение) - тариф на водоотведение</v>
      </c>
      <c r="M661" s="281"/>
      <c r="N661" s="281"/>
      <c r="O661" s="281"/>
      <c r="P661" s="281"/>
      <c r="Q661" s="281"/>
    </row>
    <row r="662" spans="1:27" s="108" customFormat="1" ht="15" customHeight="1" outlineLevel="1">
      <c r="A662" s="108" t="str">
        <f>A661</f>
        <v>1</v>
      </c>
      <c r="L662" s="342" t="s">
        <v>370</v>
      </c>
      <c r="M662" s="454"/>
      <c r="N662" s="454"/>
      <c r="O662" s="454"/>
      <c r="P662" s="454"/>
      <c r="Q662" s="455"/>
    </row>
    <row r="663" spans="1:27">
      <c r="A663" s="143" t="s">
        <v>1220</v>
      </c>
    </row>
    <row r="664" spans="1:27" s="102" customFormat="1" ht="15" customHeight="1" outlineLevel="1">
      <c r="A664" s="644" t="str">
        <f ca="1">OFFSET(B664,-1,-1)</f>
        <v>et_List18_block</v>
      </c>
      <c r="K664" s="701" t="s">
        <v>282</v>
      </c>
      <c r="L664" s="700"/>
      <c r="M664" s="700"/>
      <c r="N664" s="700"/>
      <c r="O664" s="700"/>
      <c r="P664" s="700"/>
      <c r="Q664" s="700"/>
    </row>
    <row r="665" spans="1:27" s="108" customFormat="1" ht="15" customHeight="1" outlineLevel="1">
      <c r="A665" s="108" t="str">
        <f t="shared" ref="A665:A674" ca="1" si="138">A664</f>
        <v>et_List18_block</v>
      </c>
      <c r="F665" s="108">
        <f>first_year</f>
        <v>2024</v>
      </c>
      <c r="G665" s="108" t="b">
        <f t="shared" ref="G665:G674" si="139">F665&lt;first_year+PERIOD_LENGTH</f>
        <v>1</v>
      </c>
      <c r="K665" s="701"/>
      <c r="L665" s="452" t="str">
        <f>F665&amp; " год"</f>
        <v>2024 год</v>
      </c>
      <c r="M665" s="453"/>
      <c r="N665" s="453"/>
      <c r="O665" s="453"/>
      <c r="P665" s="453"/>
      <c r="Q665" s="472"/>
    </row>
    <row r="666" spans="1:27" s="108" customFormat="1" ht="15" customHeight="1" outlineLevel="1">
      <c r="A666" s="108" t="str">
        <f t="shared" ca="1" si="138"/>
        <v>et_List18_block</v>
      </c>
      <c r="F666" s="108">
        <f>first_year+1</f>
        <v>2025</v>
      </c>
      <c r="G666" s="108" t="b">
        <f t="shared" si="139"/>
        <v>1</v>
      </c>
      <c r="K666" s="701"/>
      <c r="L666" s="326" t="str">
        <f t="shared" ref="L666:L674" si="140">F666&amp; " год"</f>
        <v>2025 год</v>
      </c>
      <c r="M666" s="327"/>
      <c r="N666" s="327"/>
      <c r="O666" s="327"/>
      <c r="P666" s="327"/>
      <c r="Q666" s="471"/>
    </row>
    <row r="667" spans="1:27" s="108" customFormat="1" ht="15" customHeight="1" outlineLevel="1">
      <c r="A667" s="108" t="str">
        <f t="shared" ca="1" si="138"/>
        <v>et_List18_block</v>
      </c>
      <c r="F667" s="108">
        <f>first_year+2</f>
        <v>2026</v>
      </c>
      <c r="G667" s="108" t="b">
        <f t="shared" si="139"/>
        <v>1</v>
      </c>
      <c r="K667" s="701"/>
      <c r="L667" s="326" t="str">
        <f t="shared" si="140"/>
        <v>2026 год</v>
      </c>
      <c r="M667" s="327"/>
      <c r="N667" s="327"/>
      <c r="O667" s="327"/>
      <c r="P667" s="327"/>
      <c r="Q667" s="471"/>
    </row>
    <row r="668" spans="1:27" s="108" customFormat="1" ht="15" customHeight="1" outlineLevel="1">
      <c r="A668" s="108" t="str">
        <f t="shared" ca="1" si="138"/>
        <v>et_List18_block</v>
      </c>
      <c r="F668" s="108">
        <f>first_year+3</f>
        <v>2027</v>
      </c>
      <c r="G668" s="108" t="b">
        <f t="shared" si="139"/>
        <v>1</v>
      </c>
      <c r="K668" s="701"/>
      <c r="L668" s="326" t="str">
        <f t="shared" si="140"/>
        <v>2027 год</v>
      </c>
      <c r="M668" s="327"/>
      <c r="N668" s="327"/>
      <c r="O668" s="327"/>
      <c r="P668" s="327"/>
      <c r="Q668" s="471"/>
    </row>
    <row r="669" spans="1:27" s="108" customFormat="1" ht="15" customHeight="1" outlineLevel="1">
      <c r="A669" s="108" t="str">
        <f t="shared" ca="1" si="138"/>
        <v>et_List18_block</v>
      </c>
      <c r="F669" s="108">
        <f>first_year+4</f>
        <v>2028</v>
      </c>
      <c r="G669" s="108" t="b">
        <f t="shared" si="139"/>
        <v>1</v>
      </c>
      <c r="K669" s="701"/>
      <c r="L669" s="326" t="str">
        <f t="shared" si="140"/>
        <v>2028 год</v>
      </c>
      <c r="M669" s="327"/>
      <c r="N669" s="327"/>
      <c r="O669" s="327"/>
      <c r="P669" s="327"/>
      <c r="Q669" s="471"/>
    </row>
    <row r="670" spans="1:27" s="108" customFormat="1" ht="15" customHeight="1" outlineLevel="1">
      <c r="A670" s="108" t="str">
        <f t="shared" ca="1" si="138"/>
        <v>et_List18_block</v>
      </c>
      <c r="F670" s="108">
        <f>first_year+5</f>
        <v>2029</v>
      </c>
      <c r="G670" s="108" t="b">
        <f t="shared" si="139"/>
        <v>0</v>
      </c>
      <c r="K670" s="701"/>
      <c r="L670" s="326" t="str">
        <f t="shared" si="140"/>
        <v>2029 год</v>
      </c>
      <c r="M670" s="327"/>
      <c r="N670" s="327"/>
      <c r="O670" s="327"/>
      <c r="P670" s="327"/>
      <c r="Q670" s="471"/>
    </row>
    <row r="671" spans="1:27" s="108" customFormat="1" ht="15" customHeight="1" outlineLevel="1">
      <c r="A671" s="108" t="str">
        <f t="shared" ca="1" si="138"/>
        <v>et_List18_block</v>
      </c>
      <c r="F671" s="108">
        <f>first_year+6</f>
        <v>2030</v>
      </c>
      <c r="G671" s="108" t="b">
        <f t="shared" si="139"/>
        <v>0</v>
      </c>
      <c r="K671" s="701"/>
      <c r="L671" s="326" t="str">
        <f t="shared" si="140"/>
        <v>2030 год</v>
      </c>
      <c r="M671" s="327"/>
      <c r="N671" s="327"/>
      <c r="O671" s="327"/>
      <c r="P671" s="327"/>
      <c r="Q671" s="471"/>
    </row>
    <row r="672" spans="1:27" s="108" customFormat="1" ht="15" customHeight="1" outlineLevel="1">
      <c r="A672" s="108" t="str">
        <f t="shared" ca="1" si="138"/>
        <v>et_List18_block</v>
      </c>
      <c r="F672" s="108">
        <f>first_year+7</f>
        <v>2031</v>
      </c>
      <c r="G672" s="108" t="b">
        <f t="shared" si="139"/>
        <v>0</v>
      </c>
      <c r="K672" s="701"/>
      <c r="L672" s="326" t="str">
        <f t="shared" si="140"/>
        <v>2031 год</v>
      </c>
      <c r="M672" s="327"/>
      <c r="N672" s="327"/>
      <c r="O672" s="327"/>
      <c r="P672" s="327"/>
      <c r="Q672" s="471"/>
    </row>
    <row r="673" spans="1:27" s="108" customFormat="1" ht="15" customHeight="1" outlineLevel="1">
      <c r="A673" s="108" t="str">
        <f t="shared" ca="1" si="138"/>
        <v>et_List18_block</v>
      </c>
      <c r="F673" s="108">
        <f>first_year+8</f>
        <v>2032</v>
      </c>
      <c r="G673" s="108" t="b">
        <f t="shared" si="139"/>
        <v>0</v>
      </c>
      <c r="K673" s="701"/>
      <c r="L673" s="326" t="str">
        <f t="shared" si="140"/>
        <v>2032 год</v>
      </c>
      <c r="M673" s="327"/>
      <c r="N673" s="327"/>
      <c r="O673" s="327"/>
      <c r="P673" s="327"/>
      <c r="Q673" s="471"/>
    </row>
    <row r="674" spans="1:27" s="108" customFormat="1" ht="15" customHeight="1" outlineLevel="1">
      <c r="A674" s="108" t="str">
        <f t="shared" ca="1" si="138"/>
        <v>et_List18_block</v>
      </c>
      <c r="F674" s="108">
        <f>first_year+9</f>
        <v>2033</v>
      </c>
      <c r="G674" s="108" t="b">
        <f t="shared" si="139"/>
        <v>0</v>
      </c>
      <c r="K674" s="701"/>
      <c r="L674" s="326" t="str">
        <f t="shared" si="140"/>
        <v>2033 год</v>
      </c>
      <c r="M674" s="327"/>
      <c r="N674" s="327"/>
      <c r="O674" s="327"/>
      <c r="P674" s="327"/>
      <c r="Q674" s="471"/>
    </row>
    <row r="676" spans="1:27" s="535" customFormat="1" ht="30" customHeight="1">
      <c r="A676" s="534" t="s">
        <v>1320</v>
      </c>
      <c r="M676" s="536"/>
      <c r="N676" s="536"/>
      <c r="O676" s="536"/>
      <c r="P676" s="536"/>
      <c r="AA676" s="537"/>
    </row>
    <row r="677" spans="1:27" s="538" customFormat="1">
      <c r="A677" s="645" t="s">
        <v>1368</v>
      </c>
      <c r="M677" s="539"/>
      <c r="N677" s="539"/>
      <c r="O677" s="539"/>
      <c r="P677" s="539"/>
      <c r="AA677" s="540"/>
    </row>
    <row r="678" spans="1:27" s="541" customFormat="1" ht="15" customHeight="1">
      <c r="A678" s="184" t="s">
        <v>18</v>
      </c>
      <c r="L678" s="280" t="str">
        <f>INDEX('Общие сведения'!$J$113:$J$139,MATCH($A678,'Общие сведения'!$D$113:$D$139,0))</f>
        <v>Тариф 1 (Водоотведение) - тариф на водоотведение</v>
      </c>
      <c r="M678" s="155"/>
      <c r="N678" s="155"/>
      <c r="O678" s="457" t="e">
        <f t="shared" ref="O678:T678" si="141">O679+O682+O683+O686+O687+O690+O691+O694</f>
        <v>#N/A</v>
      </c>
      <c r="P678" s="457" t="e">
        <f t="shared" si="141"/>
        <v>#N/A</v>
      </c>
      <c r="Q678" s="457" t="e">
        <f t="shared" si="141"/>
        <v>#N/A</v>
      </c>
      <c r="R678" s="457" t="e">
        <f t="shared" si="141"/>
        <v>#N/A</v>
      </c>
      <c r="S678" s="457" t="e">
        <f t="shared" si="141"/>
        <v>#N/A</v>
      </c>
      <c r="T678" s="457" t="e">
        <f t="shared" si="141"/>
        <v>#N/A</v>
      </c>
      <c r="U678" s="457"/>
    </row>
    <row r="679" spans="1:27" s="541" customFormat="1" outlineLevel="1">
      <c r="A679" s="646" t="str">
        <f>A678</f>
        <v>1</v>
      </c>
      <c r="B679" s="526" t="s">
        <v>1321</v>
      </c>
      <c r="L679" s="542">
        <v>1</v>
      </c>
      <c r="M679" s="543" t="s">
        <v>1322</v>
      </c>
      <c r="N679" s="544" t="s">
        <v>369</v>
      </c>
      <c r="O679" s="545"/>
      <c r="P679" s="545"/>
      <c r="Q679" s="545"/>
      <c r="R679" s="545"/>
      <c r="S679" s="221">
        <f>SUMIFS(S680:S681,$N680:$N681,$N679)</f>
        <v>0</v>
      </c>
      <c r="T679" s="221">
        <f>SUMIFS(T680:T681,$N680:$N681,$N679)</f>
        <v>0</v>
      </c>
      <c r="U679" s="546"/>
    </row>
    <row r="680" spans="1:27" s="541" customFormat="1" hidden="1" outlineLevel="1">
      <c r="A680" s="646" t="str">
        <f t="shared" ref="A680:A694" si="142">A679</f>
        <v>1</v>
      </c>
      <c r="B680" s="526"/>
      <c r="J680" s="541" t="s">
        <v>1070</v>
      </c>
      <c r="L680" s="542"/>
      <c r="M680" s="543"/>
      <c r="N680" s="544"/>
      <c r="O680" s="547"/>
      <c r="P680" s="547"/>
      <c r="Q680" s="547"/>
      <c r="R680" s="547"/>
      <c r="S680" s="548"/>
      <c r="T680" s="548"/>
      <c r="U680" s="549"/>
    </row>
    <row r="681" spans="1:27" s="541" customFormat="1" ht="15" customHeight="1" outlineLevel="1">
      <c r="A681" s="646" t="str">
        <f t="shared" si="142"/>
        <v>1</v>
      </c>
      <c r="B681" s="526"/>
      <c r="L681" s="258"/>
      <c r="M681" s="259" t="s">
        <v>370</v>
      </c>
      <c r="N681" s="259"/>
      <c r="O681" s="259"/>
      <c r="P681" s="259"/>
      <c r="Q681" s="259"/>
      <c r="R681" s="259"/>
      <c r="S681" s="259"/>
      <c r="T681" s="259"/>
      <c r="U681" s="260"/>
    </row>
    <row r="682" spans="1:27" s="541" customFormat="1" ht="22.5" outlineLevel="1">
      <c r="A682" s="646" t="str">
        <f t="shared" si="142"/>
        <v>1</v>
      </c>
      <c r="B682" s="526" t="s">
        <v>1323</v>
      </c>
      <c r="L682" s="542" t="s">
        <v>102</v>
      </c>
      <c r="M682" s="543" t="s">
        <v>1324</v>
      </c>
      <c r="N682" s="544" t="s">
        <v>369</v>
      </c>
      <c r="O682" s="545" t="e">
        <f>O679*SUMIFS(INDEX(Сценарии!$O$15:$AP$53,,MATCH(O$3,Сценарии!$O$3:$AP$3,0)),Сценарии!$A$15:$A$53,$A682,Сценарии!$B$15:$B$53,"СВФОТ")/100</f>
        <v>#N/A</v>
      </c>
      <c r="P682" s="545" t="e">
        <f>P679*SUMIFS(INDEX(Сценарии!$O$15:$AP$53,,MATCH(P$3,Сценарии!$O$3:$AP$3,0)),Сценарии!$A$15:$A$53,$A682,Сценарии!$B$15:$B$53,"СВФОТ")/100</f>
        <v>#N/A</v>
      </c>
      <c r="Q682" s="545" t="e">
        <f>Q679*SUMIFS(INDEX(Сценарии!$O$15:$AP$53,,MATCH(Q$3,Сценарии!$O$3:$AP$3,0)),Сценарии!$A$15:$A$53,$A682,Сценарии!$B$15:$B$53,"СВФОТ")/100</f>
        <v>#N/A</v>
      </c>
      <c r="R682" s="545" t="e">
        <f>R679*SUMIFS(INDEX(Сценарии!$O$15:$AP$53,,MATCH(R$3,Сценарии!$O$3:$AP$3,0)),Сценарии!$A$15:$A$53,$A682,Сценарии!$B$15:$B$53,"СВФОТ")/100</f>
        <v>#N/A</v>
      </c>
      <c r="S682" s="545" t="e">
        <f>S679*SUMIFS(INDEX(Сценарии!$O$15:$AP$53,,MATCH(S$3,Сценарии!$O$3:$AP$3,0)),Сценарии!$A$15:$A$53,$A682,Сценарии!$B$15:$B$53,"СВФОТ")/100</f>
        <v>#N/A</v>
      </c>
      <c r="T682" s="545" t="e">
        <f>T679*SUMIFS(INDEX(Сценарии!$O$15:$AP$53,,MATCH(T$3,Сценарии!$O$3:$AP$3,0)),Сценарии!$A$15:$A$53,$A682,Сценарии!$B$15:$B$53,"СВФОТ")/100</f>
        <v>#N/A</v>
      </c>
      <c r="U682" s="546"/>
    </row>
    <row r="683" spans="1:27" s="541" customFormat="1" outlineLevel="1">
      <c r="A683" s="646" t="str">
        <f t="shared" si="142"/>
        <v>1</v>
      </c>
      <c r="B683" s="526" t="s">
        <v>1325</v>
      </c>
      <c r="L683" s="542" t="s">
        <v>103</v>
      </c>
      <c r="M683" s="543" t="s">
        <v>1326</v>
      </c>
      <c r="N683" s="544" t="s">
        <v>369</v>
      </c>
      <c r="O683" s="545"/>
      <c r="P683" s="545"/>
      <c r="Q683" s="545"/>
      <c r="R683" s="545"/>
      <c r="S683" s="221">
        <f>SUMIFS(S684:S685,$N684:$N685,$N683)</f>
        <v>0</v>
      </c>
      <c r="T683" s="221">
        <f>SUMIFS(T684:T685,$N684:$N685,$N683)</f>
        <v>0</v>
      </c>
      <c r="U683" s="546"/>
    </row>
    <row r="684" spans="1:27" s="541" customFormat="1" hidden="1" outlineLevel="1">
      <c r="A684" s="646" t="str">
        <f t="shared" si="142"/>
        <v>1</v>
      </c>
      <c r="B684" s="526"/>
      <c r="J684" s="541" t="s">
        <v>1072</v>
      </c>
      <c r="L684" s="542"/>
      <c r="M684" s="543"/>
      <c r="N684" s="544"/>
      <c r="O684" s="547"/>
      <c r="P684" s="547"/>
      <c r="Q684" s="547"/>
      <c r="R684" s="547"/>
      <c r="S684" s="548"/>
      <c r="T684" s="548"/>
      <c r="U684" s="549"/>
    </row>
    <row r="685" spans="1:27" s="541" customFormat="1" ht="15" customHeight="1" outlineLevel="1">
      <c r="A685" s="646" t="str">
        <f t="shared" si="142"/>
        <v>1</v>
      </c>
      <c r="B685" s="526"/>
      <c r="L685" s="258"/>
      <c r="M685" s="259" t="s">
        <v>370</v>
      </c>
      <c r="N685" s="259"/>
      <c r="O685" s="259"/>
      <c r="P685" s="259"/>
      <c r="Q685" s="259"/>
      <c r="R685" s="259"/>
      <c r="S685" s="259"/>
      <c r="T685" s="259"/>
      <c r="U685" s="260"/>
    </row>
    <row r="686" spans="1:27" s="541" customFormat="1" outlineLevel="1">
      <c r="A686" s="646" t="str">
        <f t="shared" si="142"/>
        <v>1</v>
      </c>
      <c r="B686" s="526" t="s">
        <v>1327</v>
      </c>
      <c r="L686" s="542" t="s">
        <v>104</v>
      </c>
      <c r="M686" s="543" t="s">
        <v>1328</v>
      </c>
      <c r="N686" s="544" t="s">
        <v>369</v>
      </c>
      <c r="O686" s="545" t="e">
        <f>O683*SUMIFS(INDEX(Сценарии!$O$15:$AP$53,,MATCH(O$3,Сценарии!$O$3:$AP$3,0)),Сценарии!$A$15:$A$53,$A686,Сценарии!$B$15:$B$53,"СВФОТ")/100</f>
        <v>#N/A</v>
      </c>
      <c r="P686" s="545" t="e">
        <f>P683*SUMIFS(INDEX(Сценарии!$O$15:$AP$53,,MATCH(P$3,Сценарии!$O$3:$AP$3,0)),Сценарии!$A$15:$A$53,$A686,Сценарии!$B$15:$B$53,"СВФОТ")/100</f>
        <v>#N/A</v>
      </c>
      <c r="Q686" s="545" t="e">
        <f>Q683*SUMIFS(INDEX(Сценарии!$O$15:$AP$53,,MATCH(Q$3,Сценарии!$O$3:$AP$3,0)),Сценарии!$A$15:$A$53,$A686,Сценарии!$B$15:$B$53,"СВФОТ")/100</f>
        <v>#N/A</v>
      </c>
      <c r="R686" s="545" t="e">
        <f>R683*SUMIFS(INDEX(Сценарии!$O$15:$AP$53,,MATCH(R$3,Сценарии!$O$3:$AP$3,0)),Сценарии!$A$15:$A$53,$A686,Сценарии!$B$15:$B$53,"СВФОТ")/100</f>
        <v>#N/A</v>
      </c>
      <c r="S686" s="545" t="e">
        <f>S683*SUMIFS(INDEX(Сценарии!$O$15:$AP$53,,MATCH(S$3,Сценарии!$O$3:$AP$3,0)),Сценарии!$A$15:$A$53,$A686,Сценарии!$B$15:$B$53,"СВФОТ")/100</f>
        <v>#N/A</v>
      </c>
      <c r="T686" s="545" t="e">
        <f>T683*SUMIFS(INDEX(Сценарии!$O$15:$AP$53,,MATCH(T$3,Сценарии!$O$3:$AP$3,0)),Сценарии!$A$15:$A$53,$A686,Сценарии!$B$15:$B$53,"СВФОТ")/100</f>
        <v>#N/A</v>
      </c>
      <c r="U686" s="546"/>
    </row>
    <row r="687" spans="1:27" s="541" customFormat="1" ht="22.5" outlineLevel="1">
      <c r="A687" s="646" t="str">
        <f t="shared" si="142"/>
        <v>1</v>
      </c>
      <c r="B687" s="526" t="s">
        <v>1329</v>
      </c>
      <c r="L687" s="542" t="s">
        <v>120</v>
      </c>
      <c r="M687" s="543" t="s">
        <v>1330</v>
      </c>
      <c r="N687" s="544" t="s">
        <v>369</v>
      </c>
      <c r="O687" s="545"/>
      <c r="P687" s="545"/>
      <c r="Q687" s="545"/>
      <c r="R687" s="545"/>
      <c r="S687" s="221">
        <f>SUMIFS(S688:S689,$N688:$N689,$N687)</f>
        <v>0</v>
      </c>
      <c r="T687" s="221">
        <f>SUMIFS(T688:T689,$N688:$N689,$N687)</f>
        <v>0</v>
      </c>
      <c r="U687" s="546"/>
    </row>
    <row r="688" spans="1:27" s="541" customFormat="1" hidden="1" outlineLevel="1">
      <c r="A688" s="646" t="str">
        <f t="shared" si="142"/>
        <v>1</v>
      </c>
      <c r="B688" s="526"/>
      <c r="J688" s="541" t="s">
        <v>1331</v>
      </c>
      <c r="L688" s="542"/>
      <c r="M688" s="543"/>
      <c r="N688" s="544"/>
      <c r="O688" s="547"/>
      <c r="P688" s="547"/>
      <c r="Q688" s="547"/>
      <c r="R688" s="547"/>
      <c r="S688" s="548"/>
      <c r="T688" s="548"/>
      <c r="U688" s="549"/>
    </row>
    <row r="689" spans="1:21" s="541" customFormat="1" ht="15" customHeight="1" outlineLevel="1">
      <c r="A689" s="646" t="str">
        <f t="shared" si="142"/>
        <v>1</v>
      </c>
      <c r="B689" s="526"/>
      <c r="L689" s="258"/>
      <c r="M689" s="259" t="s">
        <v>370</v>
      </c>
      <c r="N689" s="259"/>
      <c r="O689" s="259"/>
      <c r="P689" s="259"/>
      <c r="Q689" s="259"/>
      <c r="R689" s="259"/>
      <c r="S689" s="259"/>
      <c r="T689" s="259"/>
      <c r="U689" s="260"/>
    </row>
    <row r="690" spans="1:21" s="541" customFormat="1" ht="22.5" outlineLevel="1">
      <c r="A690" s="646" t="str">
        <f t="shared" si="142"/>
        <v>1</v>
      </c>
      <c r="B690" s="526" t="s">
        <v>1332</v>
      </c>
      <c r="L690" s="542" t="s">
        <v>124</v>
      </c>
      <c r="M690" s="543" t="s">
        <v>1333</v>
      </c>
      <c r="N690" s="544" t="s">
        <v>369</v>
      </c>
      <c r="O690" s="545" t="e">
        <f>O687*SUMIFS(INDEX(Сценарии!$O$15:$AP$53,,MATCH(O$3,Сценарии!$O$3:$AP$3,0)),Сценарии!$A$15:$A$53,$A690,Сценарии!$B$15:$B$53,"СВФОТ")/100</f>
        <v>#N/A</v>
      </c>
      <c r="P690" s="545" t="e">
        <f>P687*SUMIFS(INDEX(Сценарии!$O$15:$AP$53,,MATCH(P$3,Сценарии!$O$3:$AP$3,0)),Сценарии!$A$15:$A$53,$A690,Сценарии!$B$15:$B$53,"СВФОТ")/100</f>
        <v>#N/A</v>
      </c>
      <c r="Q690" s="545" t="e">
        <f>Q687*SUMIFS(INDEX(Сценарии!$O$15:$AP$53,,MATCH(Q$3,Сценарии!$O$3:$AP$3,0)),Сценарии!$A$15:$A$53,$A690,Сценарии!$B$15:$B$53,"СВФОТ")/100</f>
        <v>#N/A</v>
      </c>
      <c r="R690" s="545" t="e">
        <f>R687*SUMIFS(INDEX(Сценарии!$O$15:$AP$53,,MATCH(R$3,Сценарии!$O$3:$AP$3,0)),Сценарии!$A$15:$A$53,$A690,Сценарии!$B$15:$B$53,"СВФОТ")/100</f>
        <v>#N/A</v>
      </c>
      <c r="S690" s="545" t="e">
        <f>S687*SUMIFS(INDEX(Сценарии!$O$15:$AP$53,,MATCH(S$3,Сценарии!$O$3:$AP$3,0)),Сценарии!$A$15:$A$53,$A690,Сценарии!$B$15:$B$53,"СВФОТ")/100</f>
        <v>#N/A</v>
      </c>
      <c r="T690" s="545" t="e">
        <f>T687*SUMIFS(INDEX(Сценарии!$O$15:$AP$53,,MATCH(T$3,Сценарии!$O$3:$AP$3,0)),Сценарии!$A$15:$A$53,$A690,Сценарии!$B$15:$B$53,"СВФОТ")/100</f>
        <v>#N/A</v>
      </c>
      <c r="U690" s="546"/>
    </row>
    <row r="691" spans="1:21" s="541" customFormat="1" ht="21" customHeight="1" outlineLevel="1">
      <c r="A691" s="646" t="str">
        <f t="shared" si="142"/>
        <v>1</v>
      </c>
      <c r="B691" s="526" t="s">
        <v>1398</v>
      </c>
      <c r="L691" s="542" t="s">
        <v>125</v>
      </c>
      <c r="M691" s="543" t="s">
        <v>1399</v>
      </c>
      <c r="N691" s="544" t="s">
        <v>369</v>
      </c>
      <c r="O691" s="545"/>
      <c r="P691" s="545"/>
      <c r="Q691" s="545"/>
      <c r="R691" s="545"/>
      <c r="S691" s="221">
        <f>SUMIFS(S692:S693,$N692:$N693,$N691)</f>
        <v>0</v>
      </c>
      <c r="T691" s="221">
        <f>SUMIFS(T692:T693,$N692:$N693,$N691)</f>
        <v>0</v>
      </c>
      <c r="U691" s="546"/>
    </row>
    <row r="692" spans="1:21" s="541" customFormat="1" hidden="1" outlineLevel="1">
      <c r="A692" s="646" t="str">
        <f t="shared" si="142"/>
        <v>1</v>
      </c>
      <c r="B692" s="526"/>
      <c r="J692" s="541" t="s">
        <v>1137</v>
      </c>
      <c r="L692" s="542"/>
      <c r="M692" s="543"/>
      <c r="N692" s="544"/>
      <c r="O692" s="547"/>
      <c r="P692" s="547"/>
      <c r="Q692" s="547"/>
      <c r="R692" s="547"/>
      <c r="S692" s="548"/>
      <c r="T692" s="548"/>
      <c r="U692" s="549"/>
    </row>
    <row r="693" spans="1:21" s="541" customFormat="1" ht="15" customHeight="1" outlineLevel="1">
      <c r="A693" s="646" t="str">
        <f t="shared" si="142"/>
        <v>1</v>
      </c>
      <c r="B693" s="526"/>
      <c r="L693" s="258"/>
      <c r="M693" s="259" t="s">
        <v>370</v>
      </c>
      <c r="N693" s="259"/>
      <c r="O693" s="259"/>
      <c r="P693" s="259"/>
      <c r="Q693" s="259"/>
      <c r="R693" s="259"/>
      <c r="S693" s="259"/>
      <c r="T693" s="259"/>
      <c r="U693" s="260"/>
    </row>
    <row r="694" spans="1:21" s="541" customFormat="1" outlineLevel="1">
      <c r="A694" s="646" t="str">
        <f t="shared" si="142"/>
        <v>1</v>
      </c>
      <c r="B694" s="526" t="s">
        <v>1400</v>
      </c>
      <c r="L694" s="542" t="s">
        <v>126</v>
      </c>
      <c r="M694" s="543" t="s">
        <v>1401</v>
      </c>
      <c r="N694" s="544" t="s">
        <v>369</v>
      </c>
      <c r="O694" s="545" t="e">
        <f>O691*SUMIFS(INDEX(Сценарии!$O$15:$AP$53,,MATCH(O$3,Сценарии!$O$3:$AP$3,0)),Сценарии!$A$15:$A$53,$A694,Сценарии!$B$15:$B$53,"СВФОТ")/100</f>
        <v>#N/A</v>
      </c>
      <c r="P694" s="545" t="e">
        <f>P691*SUMIFS(INDEX(Сценарии!$O$15:$AP$53,,MATCH(P$3,Сценарии!$O$3:$AP$3,0)),Сценарии!$A$15:$A$53,$A694,Сценарии!$B$15:$B$53,"СВФОТ")/100</f>
        <v>#N/A</v>
      </c>
      <c r="Q694" s="545" t="e">
        <f>Q691*SUMIFS(INDEX(Сценарии!$O$15:$AP$53,,MATCH(Q$3,Сценарии!$O$3:$AP$3,0)),Сценарии!$A$15:$A$53,$A694,Сценарии!$B$15:$B$53,"СВФОТ")/100</f>
        <v>#N/A</v>
      </c>
      <c r="R694" s="545" t="e">
        <f>R691*SUMIFS(INDEX(Сценарии!$O$15:$AP$53,,MATCH(R$3,Сценарии!$O$3:$AP$3,0)),Сценарии!$A$15:$A$53,$A694,Сценарии!$B$15:$B$53,"СВФОТ")/100</f>
        <v>#N/A</v>
      </c>
      <c r="S694" s="545" t="e">
        <f>S691*SUMIFS(INDEX(Сценарии!$O$15:$AP$53,,MATCH(S$3,Сценарии!$O$3:$AP$3,0)),Сценарии!$A$15:$A$53,$A694,Сценарии!$B$15:$B$53,"СВФОТ")/100</f>
        <v>#N/A</v>
      </c>
      <c r="T694" s="545" t="e">
        <f>T691*SUMIFS(INDEX(Сценарии!$O$15:$AP$53,,MATCH(T$3,Сценарии!$O$3:$AP$3,0)),Сценарии!$A$15:$A$53,$A694,Сценарии!$B$15:$B$53,"СВФОТ")/100</f>
        <v>#N/A</v>
      </c>
      <c r="U694" s="546"/>
    </row>
    <row r="695" spans="1:21" s="538" customFormat="1">
      <c r="A695" s="645" t="s">
        <v>1369</v>
      </c>
      <c r="M695" s="539"/>
      <c r="N695" s="539"/>
      <c r="O695" s="539"/>
      <c r="P695" s="539"/>
    </row>
    <row r="696" spans="1:21" s="541" customFormat="1" ht="13.5" customHeight="1" outlineLevel="1">
      <c r="A696" s="550" t="str">
        <f ca="1">OFFSET(A696,-1,0)</f>
        <v>et_List19_dolj</v>
      </c>
      <c r="J696" s="698" t="s">
        <v>165</v>
      </c>
      <c r="K696" s="144" t="s">
        <v>282</v>
      </c>
      <c r="L696" s="542" t="str">
        <f>J696</f>
        <v>1.1</v>
      </c>
      <c r="M696" s="551"/>
      <c r="N696" s="544" t="s">
        <v>369</v>
      </c>
      <c r="O696" s="552"/>
      <c r="P696" s="552"/>
      <c r="Q696" s="552"/>
      <c r="R696" s="552"/>
      <c r="S696" s="553">
        <f>S697*S698*12/1000</f>
        <v>0</v>
      </c>
      <c r="T696" s="553">
        <f>T697*T698*12/1000</f>
        <v>0</v>
      </c>
      <c r="U696" s="546"/>
    </row>
    <row r="697" spans="1:21" s="541" customFormat="1" ht="13.5" customHeight="1" outlineLevel="1">
      <c r="A697" s="530" t="str">
        <f ca="1">A696</f>
        <v>et_List19_dolj</v>
      </c>
      <c r="J697" s="698"/>
      <c r="L697" s="554" t="str">
        <f>L696&amp;".1"</f>
        <v>1.1.1</v>
      </c>
      <c r="M697" s="555" t="s">
        <v>1334</v>
      </c>
      <c r="N697" s="544" t="s">
        <v>1335</v>
      </c>
      <c r="O697" s="552"/>
      <c r="P697" s="552"/>
      <c r="Q697" s="552"/>
      <c r="R697" s="552"/>
      <c r="S697" s="545"/>
      <c r="T697" s="545"/>
      <c r="U697" s="546"/>
    </row>
    <row r="698" spans="1:21" s="541" customFormat="1" ht="15" customHeight="1" outlineLevel="1">
      <c r="A698" s="530" t="str">
        <f ca="1">A697</f>
        <v>et_List19_dolj</v>
      </c>
      <c r="J698" s="698"/>
      <c r="L698" s="554" t="str">
        <f>L696&amp;".2"</f>
        <v>1.1.2</v>
      </c>
      <c r="M698" s="555" t="s">
        <v>1336</v>
      </c>
      <c r="N698" s="544" t="s">
        <v>1337</v>
      </c>
      <c r="O698" s="552"/>
      <c r="P698" s="552"/>
      <c r="Q698" s="552"/>
      <c r="R698" s="552"/>
      <c r="S698" s="545"/>
      <c r="T698" s="545"/>
      <c r="U698" s="546"/>
    </row>
    <row r="699" spans="1:21" s="538" customFormat="1">
      <c r="A699" s="647"/>
      <c r="M699" s="539"/>
      <c r="N699" s="539"/>
      <c r="O699" s="539"/>
      <c r="P699" s="539"/>
    </row>
    <row r="700" spans="1:21" s="535" customFormat="1" ht="30" customHeight="1">
      <c r="A700" s="534" t="s">
        <v>1338</v>
      </c>
      <c r="M700" s="536"/>
      <c r="N700" s="536"/>
      <c r="O700" s="536"/>
      <c r="P700" s="536"/>
    </row>
    <row r="701" spans="1:21" s="538" customFormat="1">
      <c r="A701" s="645" t="s">
        <v>1370</v>
      </c>
      <c r="M701" s="539"/>
      <c r="N701" s="539"/>
      <c r="O701" s="539"/>
      <c r="P701" s="539"/>
    </row>
    <row r="702" spans="1:21" s="556" customFormat="1" ht="15" customHeight="1">
      <c r="A702" s="184" t="s">
        <v>18</v>
      </c>
      <c r="L702" s="280" t="str">
        <f>INDEX('Общие сведения'!$J$113:$J$139,MATCH($A702,'Общие сведения'!$D$113:$D$139,0))</f>
        <v>Тариф 1 (Водоотведение) - тариф на водоотведение</v>
      </c>
      <c r="M702" s="155"/>
      <c r="N702" s="155"/>
      <c r="O702" s="457">
        <f t="shared" ref="O702:T702" si="143">O703+O704+O705+O713+O714+O715+O716+O717</f>
        <v>5151.8</v>
      </c>
      <c r="P702" s="457">
        <f t="shared" si="143"/>
        <v>6419.2999999999993</v>
      </c>
      <c r="Q702" s="457">
        <f t="shared" si="143"/>
        <v>6419.2999999999993</v>
      </c>
      <c r="R702" s="457">
        <f t="shared" si="143"/>
        <v>5406.3</v>
      </c>
      <c r="S702" s="457">
        <f t="shared" si="143"/>
        <v>9092.0243231999993</v>
      </c>
      <c r="T702" s="457">
        <f t="shared" si="143"/>
        <v>9092.0243231999993</v>
      </c>
      <c r="U702" s="149"/>
    </row>
    <row r="703" spans="1:21" s="556" customFormat="1" ht="22.5" outlineLevel="1">
      <c r="A703" s="646" t="str">
        <f>A702</f>
        <v>1</v>
      </c>
      <c r="L703" s="557">
        <v>1</v>
      </c>
      <c r="M703" s="543" t="s">
        <v>1330</v>
      </c>
      <c r="N703" s="544" t="s">
        <v>369</v>
      </c>
      <c r="O703" s="558">
        <f>SUMIFS(ФОТ!O$15:O$60,ФОТ!$A$15:$A$60,$A703,ФОТ!$M$15:$M$60,$M703)</f>
        <v>3995.4</v>
      </c>
      <c r="P703" s="558">
        <f>SUMIFS(ФОТ!P$15:P$60,ФОТ!$A$15:$A$60,$A703,ФОТ!$M$15:$M$60,$M703)</f>
        <v>4997.8999999999996</v>
      </c>
      <c r="Q703" s="558">
        <f>SUMIFS(ФОТ!Q$15:Q$60,ФОТ!$A$15:$A$60,$A703,ФОТ!$M$15:$M$60,$M703)</f>
        <v>4997.8999999999996</v>
      </c>
      <c r="R703" s="558">
        <f>SUMIFS(ФОТ!R$15:R$60,ФОТ!$A$15:$A$60,$A703,ФОТ!$M$15:$M$60,$M703)</f>
        <v>4192.8</v>
      </c>
      <c r="S703" s="558">
        <f>SUMIFS(ФОТ!S$15:S$60,ФОТ!$A$15:$A$60,$A703,ФОТ!$M$15:$M$60,$M703)</f>
        <v>6983.1215999999995</v>
      </c>
      <c r="T703" s="558">
        <f>SUMIFS(ФОТ!T$15:T$60,ФОТ!$A$15:$A$60,$A703,ФОТ!$M$15:$M$60,$M703)</f>
        <v>6983.1215999999995</v>
      </c>
      <c r="U703" s="559"/>
    </row>
    <row r="704" spans="1:21" s="556" customFormat="1" ht="23.25" customHeight="1" outlineLevel="1">
      <c r="A704" s="646" t="str">
        <f t="shared" ref="A704:A720" si="144">A703</f>
        <v>1</v>
      </c>
      <c r="L704" s="557" t="s">
        <v>102</v>
      </c>
      <c r="M704" s="543" t="s">
        <v>1333</v>
      </c>
      <c r="N704" s="544" t="s">
        <v>369</v>
      </c>
      <c r="O704" s="558">
        <f>SUMIFS(ФОТ!O$15:O$60,ФОТ!$A$15:$A$60,$A704,ФОТ!$M$15:$M$60,$M704)</f>
        <v>1156.4000000000001</v>
      </c>
      <c r="P704" s="558">
        <f>SUMIFS(ФОТ!P$15:P$60,ФОТ!$A$15:$A$60,$A704,ФОТ!$M$15:$M$60,$M704)</f>
        <v>1421.4</v>
      </c>
      <c r="Q704" s="558">
        <f>SUMIFS(ФОТ!Q$15:Q$60,ФОТ!$A$15:$A$60,$A704,ФОТ!$M$15:$M$60,$M704)</f>
        <v>1421.4</v>
      </c>
      <c r="R704" s="558">
        <f>SUMIFS(ФОТ!R$15:R$60,ФОТ!$A$15:$A$60,$A704,ФОТ!$M$15:$M$60,$M704)</f>
        <v>1213.5</v>
      </c>
      <c r="S704" s="558">
        <f>SUMIFS(ФОТ!S$15:S$60,ФОТ!$A$15:$A$60,$A704,ФОТ!$M$15:$M$60,$M704)</f>
        <v>2108.9027231999999</v>
      </c>
      <c r="T704" s="558">
        <f>SUMIFS(ФОТ!T$15:T$60,ФОТ!$A$15:$A$60,$A704,ФОТ!$M$15:$M$60,$M704)</f>
        <v>2108.9027231999999</v>
      </c>
      <c r="U704" s="559"/>
    </row>
    <row r="705" spans="1:21" s="556" customFormat="1" ht="33.75" outlineLevel="1">
      <c r="A705" s="646" t="str">
        <f t="shared" si="144"/>
        <v>1</v>
      </c>
      <c r="B705" s="530" t="s">
        <v>1339</v>
      </c>
      <c r="L705" s="557" t="s">
        <v>103</v>
      </c>
      <c r="M705" s="543" t="s">
        <v>1340</v>
      </c>
      <c r="N705" s="544" t="s">
        <v>369</v>
      </c>
      <c r="O705" s="553">
        <f t="shared" ref="O705:T705" si="145">SUM(O706:O712)</f>
        <v>0</v>
      </c>
      <c r="P705" s="553">
        <f t="shared" si="145"/>
        <v>0</v>
      </c>
      <c r="Q705" s="553">
        <f t="shared" si="145"/>
        <v>0</v>
      </c>
      <c r="R705" s="553">
        <f t="shared" si="145"/>
        <v>0</v>
      </c>
      <c r="S705" s="553">
        <f t="shared" si="145"/>
        <v>0</v>
      </c>
      <c r="T705" s="553">
        <f t="shared" si="145"/>
        <v>0</v>
      </c>
      <c r="U705" s="559"/>
    </row>
    <row r="706" spans="1:21" s="556" customFormat="1" ht="12.75" customHeight="1" outlineLevel="1">
      <c r="A706" s="646" t="str">
        <f t="shared" si="144"/>
        <v>1</v>
      </c>
      <c r="B706" s="108" t="s">
        <v>1389</v>
      </c>
      <c r="L706" s="557" t="s">
        <v>170</v>
      </c>
      <c r="M706" s="560" t="s">
        <v>576</v>
      </c>
      <c r="N706" s="544" t="s">
        <v>369</v>
      </c>
      <c r="O706" s="561"/>
      <c r="P706" s="561"/>
      <c r="Q706" s="561"/>
      <c r="R706" s="561"/>
      <c r="S706" s="561"/>
      <c r="T706" s="561"/>
      <c r="U706" s="559"/>
    </row>
    <row r="707" spans="1:21" s="556" customFormat="1" ht="12.75" customHeight="1" outlineLevel="1">
      <c r="A707" s="646" t="str">
        <f t="shared" si="144"/>
        <v>1</v>
      </c>
      <c r="B707" s="108" t="s">
        <v>1388</v>
      </c>
      <c r="L707" s="557" t="s">
        <v>171</v>
      </c>
      <c r="M707" s="560" t="s">
        <v>578</v>
      </c>
      <c r="N707" s="544" t="s">
        <v>369</v>
      </c>
      <c r="O707" s="561"/>
      <c r="P707" s="561"/>
      <c r="Q707" s="561"/>
      <c r="R707" s="561"/>
      <c r="S707" s="561"/>
      <c r="T707" s="561"/>
      <c r="U707" s="559"/>
    </row>
    <row r="708" spans="1:21" s="556" customFormat="1" ht="12.75" customHeight="1" outlineLevel="1">
      <c r="A708" s="646" t="str">
        <f t="shared" si="144"/>
        <v>1</v>
      </c>
      <c r="B708" s="108" t="s">
        <v>1390</v>
      </c>
      <c r="L708" s="557" t="s">
        <v>387</v>
      </c>
      <c r="M708" s="560" t="s">
        <v>580</v>
      </c>
      <c r="N708" s="544" t="s">
        <v>369</v>
      </c>
      <c r="O708" s="561"/>
      <c r="P708" s="561"/>
      <c r="Q708" s="561"/>
      <c r="R708" s="561"/>
      <c r="S708" s="561"/>
      <c r="T708" s="561"/>
      <c r="U708" s="559"/>
    </row>
    <row r="709" spans="1:21" s="556" customFormat="1" ht="12.75" customHeight="1" outlineLevel="1">
      <c r="A709" s="646" t="str">
        <f t="shared" si="144"/>
        <v>1</v>
      </c>
      <c r="B709" s="108" t="s">
        <v>1391</v>
      </c>
      <c r="L709" s="557" t="s">
        <v>388</v>
      </c>
      <c r="M709" s="560" t="s">
        <v>582</v>
      </c>
      <c r="N709" s="544" t="s">
        <v>369</v>
      </c>
      <c r="O709" s="561"/>
      <c r="P709" s="561"/>
      <c r="Q709" s="561"/>
      <c r="R709" s="561"/>
      <c r="S709" s="561"/>
      <c r="T709" s="561"/>
      <c r="U709" s="559"/>
    </row>
    <row r="710" spans="1:21" s="556" customFormat="1" outlineLevel="1">
      <c r="A710" s="646" t="str">
        <f t="shared" si="144"/>
        <v>1</v>
      </c>
      <c r="B710" s="108" t="s">
        <v>1392</v>
      </c>
      <c r="L710" s="557" t="s">
        <v>389</v>
      </c>
      <c r="M710" s="560" t="s">
        <v>584</v>
      </c>
      <c r="N710" s="544" t="s">
        <v>369</v>
      </c>
      <c r="O710" s="561"/>
      <c r="P710" s="561"/>
      <c r="Q710" s="561"/>
      <c r="R710" s="561"/>
      <c r="S710" s="561"/>
      <c r="T710" s="561"/>
      <c r="U710" s="559"/>
    </row>
    <row r="711" spans="1:21" s="556" customFormat="1" ht="12.75" customHeight="1" outlineLevel="1">
      <c r="A711" s="646" t="str">
        <f t="shared" si="144"/>
        <v>1</v>
      </c>
      <c r="B711" s="108" t="s">
        <v>1393</v>
      </c>
      <c r="L711" s="557" t="s">
        <v>1341</v>
      </c>
      <c r="M711" s="560" t="s">
        <v>586</v>
      </c>
      <c r="N711" s="544" t="s">
        <v>369</v>
      </c>
      <c r="O711" s="561"/>
      <c r="P711" s="561"/>
      <c r="Q711" s="561"/>
      <c r="R711" s="561"/>
      <c r="S711" s="561"/>
      <c r="T711" s="561"/>
      <c r="U711" s="559"/>
    </row>
    <row r="712" spans="1:21" s="556" customFormat="1" ht="12.75" customHeight="1" outlineLevel="1">
      <c r="A712" s="646" t="str">
        <f t="shared" si="144"/>
        <v>1</v>
      </c>
      <c r="B712" s="108" t="s">
        <v>1501</v>
      </c>
      <c r="L712" s="557" t="s">
        <v>1502</v>
      </c>
      <c r="M712" s="560" t="s">
        <v>1503</v>
      </c>
      <c r="N712" s="652" t="s">
        <v>369</v>
      </c>
      <c r="O712" s="561"/>
      <c r="P712" s="561"/>
      <c r="Q712" s="561"/>
      <c r="R712" s="561"/>
      <c r="S712" s="561"/>
      <c r="T712" s="561"/>
      <c r="U712" s="559"/>
    </row>
    <row r="713" spans="1:21" s="556" customFormat="1" ht="60.75" customHeight="1" outlineLevel="1">
      <c r="A713" s="646" t="str">
        <f t="shared" si="144"/>
        <v>1</v>
      </c>
      <c r="B713" s="530" t="s">
        <v>1342</v>
      </c>
      <c r="L713" s="557" t="s">
        <v>104</v>
      </c>
      <c r="M713" s="543" t="s">
        <v>1343</v>
      </c>
      <c r="N713" s="544" t="s">
        <v>369</v>
      </c>
      <c r="O713" s="561"/>
      <c r="P713" s="561"/>
      <c r="Q713" s="561"/>
      <c r="R713" s="561"/>
      <c r="S713" s="561"/>
      <c r="T713" s="561"/>
      <c r="U713" s="559"/>
    </row>
    <row r="714" spans="1:21" s="556" customFormat="1" ht="13.5" customHeight="1" outlineLevel="1">
      <c r="A714" s="646" t="str">
        <f t="shared" si="144"/>
        <v>1</v>
      </c>
      <c r="B714" s="530" t="s">
        <v>1344</v>
      </c>
      <c r="L714" s="557" t="s">
        <v>120</v>
      </c>
      <c r="M714" s="543" t="s">
        <v>1345</v>
      </c>
      <c r="N714" s="544" t="s">
        <v>369</v>
      </c>
      <c r="O714" s="561"/>
      <c r="P714" s="561"/>
      <c r="Q714" s="561"/>
      <c r="R714" s="561"/>
      <c r="S714" s="561"/>
      <c r="T714" s="561"/>
      <c r="U714" s="559"/>
    </row>
    <row r="715" spans="1:21" s="556" customFormat="1" ht="15" customHeight="1" outlineLevel="1">
      <c r="A715" s="646" t="str">
        <f t="shared" si="144"/>
        <v>1</v>
      </c>
      <c r="B715" s="530" t="s">
        <v>1346</v>
      </c>
      <c r="L715" s="557" t="s">
        <v>124</v>
      </c>
      <c r="M715" s="543" t="s">
        <v>1347</v>
      </c>
      <c r="N715" s="544" t="s">
        <v>369</v>
      </c>
      <c r="O715" s="561"/>
      <c r="P715" s="561"/>
      <c r="Q715" s="561"/>
      <c r="R715" s="561"/>
      <c r="S715" s="561"/>
      <c r="T715" s="561"/>
      <c r="U715" s="559"/>
    </row>
    <row r="716" spans="1:21" s="556" customFormat="1" ht="15" customHeight="1" outlineLevel="1">
      <c r="A716" s="646" t="str">
        <f t="shared" si="144"/>
        <v>1</v>
      </c>
      <c r="B716" s="530" t="s">
        <v>1348</v>
      </c>
      <c r="L716" s="557" t="s">
        <v>125</v>
      </c>
      <c r="M716" s="543" t="s">
        <v>1349</v>
      </c>
      <c r="N716" s="544" t="s">
        <v>369</v>
      </c>
      <c r="O716" s="561"/>
      <c r="P716" s="561"/>
      <c r="Q716" s="561"/>
      <c r="R716" s="561"/>
      <c r="S716" s="561"/>
      <c r="T716" s="561"/>
      <c r="U716" s="559"/>
    </row>
    <row r="717" spans="1:21" s="556" customFormat="1" ht="17.25" customHeight="1" outlineLevel="1">
      <c r="A717" s="646" t="str">
        <f t="shared" si="144"/>
        <v>1</v>
      </c>
      <c r="B717" s="530" t="s">
        <v>1350</v>
      </c>
      <c r="L717" s="557" t="s">
        <v>126</v>
      </c>
      <c r="M717" s="543" t="s">
        <v>1351</v>
      </c>
      <c r="N717" s="544" t="s">
        <v>369</v>
      </c>
      <c r="O717" s="553">
        <f t="shared" ref="O717:T717" si="146">SUM(O718:O720)</f>
        <v>0</v>
      </c>
      <c r="P717" s="553">
        <f t="shared" si="146"/>
        <v>0</v>
      </c>
      <c r="Q717" s="553">
        <f t="shared" si="146"/>
        <v>0</v>
      </c>
      <c r="R717" s="553">
        <f t="shared" si="146"/>
        <v>0</v>
      </c>
      <c r="S717" s="553">
        <f t="shared" si="146"/>
        <v>0</v>
      </c>
      <c r="T717" s="553">
        <f t="shared" si="146"/>
        <v>0</v>
      </c>
      <c r="U717" s="559"/>
    </row>
    <row r="718" spans="1:21" s="556" customFormat="1" ht="15.75" customHeight="1" outlineLevel="1">
      <c r="A718" s="646" t="str">
        <f t="shared" si="144"/>
        <v>1</v>
      </c>
      <c r="B718" s="530" t="s">
        <v>1352</v>
      </c>
      <c r="L718" s="557" t="s">
        <v>149</v>
      </c>
      <c r="M718" s="560" t="s">
        <v>1353</v>
      </c>
      <c r="N718" s="544" t="s">
        <v>369</v>
      </c>
      <c r="O718" s="561"/>
      <c r="P718" s="561"/>
      <c r="Q718" s="561"/>
      <c r="R718" s="561"/>
      <c r="S718" s="561"/>
      <c r="T718" s="561"/>
      <c r="U718" s="559"/>
    </row>
    <row r="719" spans="1:21" s="556" customFormat="1" ht="45" outlineLevel="1">
      <c r="A719" s="646" t="str">
        <f t="shared" si="144"/>
        <v>1</v>
      </c>
      <c r="B719" s="530" t="s">
        <v>1354</v>
      </c>
      <c r="L719" s="557" t="s">
        <v>199</v>
      </c>
      <c r="M719" s="560" t="s">
        <v>1355</v>
      </c>
      <c r="N719" s="544" t="s">
        <v>369</v>
      </c>
      <c r="O719" s="561"/>
      <c r="P719" s="561"/>
      <c r="Q719" s="561"/>
      <c r="R719" s="561"/>
      <c r="S719" s="561"/>
      <c r="T719" s="561"/>
      <c r="U719" s="559"/>
    </row>
    <row r="720" spans="1:21" s="556" customFormat="1" ht="12.75" customHeight="1" outlineLevel="1">
      <c r="A720" s="646" t="str">
        <f t="shared" si="144"/>
        <v>1</v>
      </c>
      <c r="B720" s="108" t="s">
        <v>1504</v>
      </c>
      <c r="L720" s="557" t="s">
        <v>408</v>
      </c>
      <c r="M720" s="560" t="s">
        <v>1505</v>
      </c>
      <c r="N720" s="652" t="s">
        <v>369</v>
      </c>
      <c r="O720" s="561"/>
      <c r="P720" s="561"/>
      <c r="Q720" s="561"/>
      <c r="R720" s="561"/>
      <c r="S720" s="561"/>
      <c r="T720" s="561"/>
      <c r="U720" s="559"/>
    </row>
    <row r="721" spans="1:21" s="538" customFormat="1">
      <c r="A721" s="645" t="s">
        <v>1371</v>
      </c>
      <c r="M721" s="539"/>
      <c r="N721" s="539"/>
      <c r="O721" s="562"/>
      <c r="P721" s="562"/>
      <c r="Q721" s="563"/>
      <c r="R721" s="563"/>
      <c r="S721" s="563"/>
    </row>
    <row r="722" spans="1:21" s="556" customFormat="1" ht="14.25" outlineLevel="1">
      <c r="A722" s="530" t="str">
        <f>A721</f>
        <v>et_List20_1</v>
      </c>
      <c r="K722" s="144" t="s">
        <v>282</v>
      </c>
      <c r="L722" s="557"/>
      <c r="M722" s="551"/>
      <c r="N722" s="544" t="s">
        <v>369</v>
      </c>
      <c r="O722" s="561"/>
      <c r="P722" s="561"/>
      <c r="Q722" s="561"/>
      <c r="R722" s="561"/>
      <c r="S722" s="561"/>
      <c r="T722" s="561"/>
      <c r="U722" s="559"/>
    </row>
    <row r="723" spans="1:21" s="538" customFormat="1">
      <c r="A723" s="647"/>
      <c r="M723" s="539"/>
      <c r="N723" s="539"/>
      <c r="O723" s="539"/>
      <c r="P723" s="539"/>
    </row>
    <row r="724" spans="1:21" s="535" customFormat="1" ht="30" customHeight="1">
      <c r="A724" s="534" t="s">
        <v>1356</v>
      </c>
      <c r="M724" s="536"/>
      <c r="N724" s="536"/>
      <c r="O724" s="536"/>
      <c r="P724" s="536"/>
    </row>
    <row r="725" spans="1:21" s="538" customFormat="1">
      <c r="A725" s="645" t="s">
        <v>1372</v>
      </c>
      <c r="M725" s="539"/>
      <c r="N725" s="539"/>
      <c r="O725" s="539"/>
      <c r="P725" s="539"/>
    </row>
    <row r="726" spans="1:21" s="533" customFormat="1" ht="15">
      <c r="A726" s="184" t="s">
        <v>18</v>
      </c>
      <c r="B726" s="533" t="s">
        <v>1357</v>
      </c>
      <c r="L726" s="280" t="str">
        <f>INDEX('Общие сведения'!$J$113:$J$139,MATCH($A726,'Общие сведения'!$D$113:$D$139,0))</f>
        <v>Тариф 1 (Водоотведение) - тариф на водоотведение</v>
      </c>
      <c r="M726" s="564"/>
      <c r="N726" s="564"/>
      <c r="O726" s="565">
        <f t="shared" ref="O726:T726" si="147">SUM(O727:O735)</f>
        <v>0</v>
      </c>
      <c r="P726" s="565">
        <f t="shared" si="147"/>
        <v>0</v>
      </c>
      <c r="Q726" s="565">
        <f t="shared" si="147"/>
        <v>0</v>
      </c>
      <c r="R726" s="565">
        <f t="shared" si="147"/>
        <v>0</v>
      </c>
      <c r="S726" s="565">
        <f t="shared" si="147"/>
        <v>0</v>
      </c>
      <c r="T726" s="565">
        <f t="shared" si="147"/>
        <v>0</v>
      </c>
      <c r="U726" s="564"/>
    </row>
    <row r="727" spans="1:21" s="533" customFormat="1" ht="22.5" outlineLevel="1">
      <c r="A727" s="646" t="str">
        <f>A726</f>
        <v>1</v>
      </c>
      <c r="L727" s="566" t="s">
        <v>18</v>
      </c>
      <c r="M727" s="567" t="s">
        <v>1358</v>
      </c>
      <c r="N727" s="568" t="s">
        <v>369</v>
      </c>
      <c r="O727" s="255"/>
      <c r="P727" s="561"/>
      <c r="Q727" s="561"/>
      <c r="R727" s="561"/>
      <c r="S727" s="561"/>
      <c r="T727" s="561"/>
      <c r="U727" s="569"/>
    </row>
    <row r="728" spans="1:21" s="533" customFormat="1" ht="22.5" outlineLevel="1">
      <c r="A728" s="646" t="str">
        <f t="shared" ref="A728:A737" si="148">A727</f>
        <v>1</v>
      </c>
      <c r="L728" s="566" t="s">
        <v>102</v>
      </c>
      <c r="M728" s="567" t="s">
        <v>1359</v>
      </c>
      <c r="N728" s="568" t="s">
        <v>369</v>
      </c>
      <c r="O728" s="255"/>
      <c r="P728" s="561"/>
      <c r="Q728" s="561"/>
      <c r="R728" s="561"/>
      <c r="S728" s="561"/>
      <c r="T728" s="561"/>
      <c r="U728" s="569"/>
    </row>
    <row r="729" spans="1:21" s="533" customFormat="1" ht="22.5" outlineLevel="1">
      <c r="A729" s="646" t="str">
        <f t="shared" si="148"/>
        <v>1</v>
      </c>
      <c r="L729" s="566" t="s">
        <v>103</v>
      </c>
      <c r="M729" s="567" t="s">
        <v>1360</v>
      </c>
      <c r="N729" s="568" t="s">
        <v>369</v>
      </c>
      <c r="O729" s="255"/>
      <c r="P729" s="561"/>
      <c r="Q729" s="561"/>
      <c r="R729" s="561"/>
      <c r="S729" s="561"/>
      <c r="T729" s="561"/>
      <c r="U729" s="569"/>
    </row>
    <row r="730" spans="1:21" s="533" customFormat="1" ht="33.75" outlineLevel="1">
      <c r="A730" s="646" t="str">
        <f t="shared" si="148"/>
        <v>1</v>
      </c>
      <c r="L730" s="570">
        <v>4</v>
      </c>
      <c r="M730" s="567" t="s">
        <v>1361</v>
      </c>
      <c r="N730" s="568" t="s">
        <v>369</v>
      </c>
      <c r="O730" s="582">
        <f>SUMIFS(ФОТ!O$15:O$60,ФОТ!$A$15:$A$60,$A730,ФОТ!$B$15:$B$60,"СП")+SUMIFS(ФОТ!O$15:O$60,ФОТ!$A$15:$A$60,$A730,ФОТ!$B$15:$B$60,"СОЦ_СП")</f>
        <v>0</v>
      </c>
      <c r="P730" s="582">
        <f>SUMIFS(ФОТ!P$15:P$60,ФОТ!$A$15:$A$60,$A730,ФОТ!$B$15:$B$60,"СП")+SUMIFS(ФОТ!P$15:P$60,ФОТ!$A$15:$A$60,$A730,ФОТ!$B$15:$B$60,"СОЦ_СП")</f>
        <v>0</v>
      </c>
      <c r="Q730" s="582">
        <f>SUMIFS(ФОТ!Q$15:Q$60,ФОТ!$A$15:$A$60,$A730,ФОТ!$B$15:$B$60,"СП")+SUMIFS(ФОТ!Q$15:Q$60,ФОТ!$A$15:$A$60,$A730,ФОТ!$B$15:$B$60,"СОЦ_СП")</f>
        <v>0</v>
      </c>
      <c r="R730" s="582">
        <f>SUMIFS(ФОТ!R$15:R$60,ФОТ!$A$15:$A$60,$A730,ФОТ!$B$15:$B$60,"СП")+SUMIFS(ФОТ!R$15:R$60,ФОТ!$A$15:$A$60,$A730,ФОТ!$B$15:$B$60,"СОЦ_СП")</f>
        <v>0</v>
      </c>
      <c r="S730" s="582">
        <f>SUMIFS(ФОТ!S$15:S$60,ФОТ!$A$15:$A$60,$A730,ФОТ!$B$15:$B$60,"СП")+SUMIFS(ФОТ!S$15:S$60,ФОТ!$A$15:$A$60,$A730,ФОТ!$B$15:$B$60,"СОЦ_СП")</f>
        <v>0</v>
      </c>
      <c r="T730" s="582">
        <f>SUMIFS(ФОТ!T$15:T$60,ФОТ!$A$15:$A$60,$A730,ФОТ!$B$15:$B$60,"СП")+SUMIFS(ФОТ!T$15:T$60,ФОТ!$A$15:$A$60,$A730,ФОТ!$B$15:$B$60,"СОЦ_СП")</f>
        <v>0</v>
      </c>
      <c r="U730" s="569"/>
    </row>
    <row r="731" spans="1:21" s="533" customFormat="1" ht="22.5" outlineLevel="1">
      <c r="A731" s="646" t="str">
        <f t="shared" si="148"/>
        <v>1</v>
      </c>
      <c r="L731" s="566" t="s">
        <v>120</v>
      </c>
      <c r="M731" s="567" t="s">
        <v>1362</v>
      </c>
      <c r="N731" s="568" t="s">
        <v>369</v>
      </c>
      <c r="O731" s="255"/>
      <c r="P731" s="255"/>
      <c r="Q731" s="255"/>
      <c r="R731" s="255"/>
      <c r="S731" s="255"/>
      <c r="T731" s="255"/>
      <c r="U731" s="569"/>
    </row>
    <row r="732" spans="1:21" s="533" customFormat="1" ht="22.5" outlineLevel="1">
      <c r="A732" s="646" t="str">
        <f t="shared" si="148"/>
        <v>1</v>
      </c>
      <c r="L732" s="566" t="s">
        <v>124</v>
      </c>
      <c r="M732" s="567" t="s">
        <v>1363</v>
      </c>
      <c r="N732" s="568" t="s">
        <v>369</v>
      </c>
      <c r="O732" s="255"/>
      <c r="P732" s="255"/>
      <c r="Q732" s="255"/>
      <c r="R732" s="255"/>
      <c r="S732" s="255"/>
      <c r="T732" s="255"/>
      <c r="U732" s="569"/>
    </row>
    <row r="733" spans="1:21" s="533" customFormat="1" ht="45" outlineLevel="1">
      <c r="A733" s="646" t="str">
        <f t="shared" si="148"/>
        <v>1</v>
      </c>
      <c r="L733" s="566" t="s">
        <v>125</v>
      </c>
      <c r="M733" s="567" t="s">
        <v>1364</v>
      </c>
      <c r="N733" s="568" t="s">
        <v>369</v>
      </c>
      <c r="O733" s="255"/>
      <c r="P733" s="255"/>
      <c r="Q733" s="255"/>
      <c r="R733" s="255"/>
      <c r="S733" s="255"/>
      <c r="T733" s="255"/>
      <c r="U733" s="569"/>
    </row>
    <row r="734" spans="1:21" s="533" customFormat="1" ht="33.75" outlineLevel="1">
      <c r="A734" s="646" t="str">
        <f t="shared" si="148"/>
        <v>1</v>
      </c>
      <c r="L734" s="566" t="s">
        <v>126</v>
      </c>
      <c r="M734" s="567" t="s">
        <v>1365</v>
      </c>
      <c r="N734" s="568" t="s">
        <v>369</v>
      </c>
      <c r="O734" s="255"/>
      <c r="P734" s="255"/>
      <c r="Q734" s="255"/>
      <c r="R734" s="255"/>
      <c r="S734" s="255"/>
      <c r="T734" s="255"/>
      <c r="U734" s="569"/>
    </row>
    <row r="735" spans="1:21" s="533" customFormat="1" ht="15" outlineLevel="1">
      <c r="A735" s="646" t="str">
        <f t="shared" si="148"/>
        <v>1</v>
      </c>
      <c r="L735" s="570">
        <v>9</v>
      </c>
      <c r="M735" s="567" t="s">
        <v>1366</v>
      </c>
      <c r="N735" s="568" t="s">
        <v>369</v>
      </c>
      <c r="O735" s="571">
        <f t="shared" ref="O735:T735" si="149">SUM(O736:O737)</f>
        <v>0</v>
      </c>
      <c r="P735" s="571">
        <f t="shared" si="149"/>
        <v>0</v>
      </c>
      <c r="Q735" s="571">
        <f t="shared" si="149"/>
        <v>0</v>
      </c>
      <c r="R735" s="571">
        <f t="shared" si="149"/>
        <v>0</v>
      </c>
      <c r="S735" s="571">
        <f t="shared" si="149"/>
        <v>0</v>
      </c>
      <c r="T735" s="571">
        <f t="shared" si="149"/>
        <v>0</v>
      </c>
      <c r="U735" s="569"/>
    </row>
    <row r="736" spans="1:21" s="533" customFormat="1" ht="15" hidden="1" outlineLevel="1">
      <c r="A736" s="646" t="str">
        <f t="shared" si="148"/>
        <v>1</v>
      </c>
      <c r="L736" s="572" t="s">
        <v>1367</v>
      </c>
      <c r="M736" s="573"/>
      <c r="N736" s="568"/>
      <c r="O736" s="574"/>
      <c r="P736" s="574"/>
      <c r="Q736" s="574"/>
      <c r="R736" s="574"/>
      <c r="S736" s="574"/>
      <c r="T736" s="574"/>
      <c r="U736" s="575"/>
    </row>
    <row r="737" spans="1:27" s="556" customFormat="1" ht="15" customHeight="1" outlineLevel="1">
      <c r="A737" s="646" t="str">
        <f t="shared" si="148"/>
        <v>1</v>
      </c>
      <c r="L737" s="258"/>
      <c r="M737" s="259" t="s">
        <v>370</v>
      </c>
      <c r="N737" s="259"/>
      <c r="O737" s="259"/>
      <c r="P737" s="259"/>
      <c r="Q737" s="259"/>
      <c r="R737" s="259"/>
      <c r="S737" s="259"/>
      <c r="T737" s="259"/>
      <c r="U737" s="260"/>
    </row>
    <row r="738" spans="1:27" s="538" customFormat="1">
      <c r="A738" s="645" t="s">
        <v>1373</v>
      </c>
      <c r="M738" s="539"/>
      <c r="N738" s="539"/>
      <c r="O738" s="539"/>
      <c r="P738" s="539"/>
    </row>
    <row r="739" spans="1:27" s="533" customFormat="1" ht="15" outlineLevel="1">
      <c r="A739" s="530" t="str">
        <f>A738</f>
        <v>et_List21_1</v>
      </c>
      <c r="K739" s="144" t="s">
        <v>282</v>
      </c>
      <c r="L739" s="557"/>
      <c r="M739" s="551"/>
      <c r="N739" s="568" t="s">
        <v>369</v>
      </c>
      <c r="O739" s="255"/>
      <c r="P739" s="255"/>
      <c r="Q739" s="255"/>
      <c r="R739" s="255"/>
      <c r="S739" s="255"/>
      <c r="T739" s="255"/>
      <c r="U739" s="569"/>
    </row>
    <row r="740" spans="1:27" s="538" customFormat="1">
      <c r="A740" s="647"/>
      <c r="M740" s="539"/>
      <c r="N740" s="539"/>
      <c r="O740" s="539"/>
      <c r="P740" s="539"/>
    </row>
    <row r="741" spans="1:27">
      <c r="AA741" s="1"/>
    </row>
    <row r="742" spans="1:27">
      <c r="AA742" s="1"/>
    </row>
    <row r="743" spans="1:27">
      <c r="AA743" s="1"/>
    </row>
    <row r="744" spans="1:27">
      <c r="AA744" s="1"/>
    </row>
    <row r="745" spans="1:27">
      <c r="AA745" s="1"/>
    </row>
    <row r="746" spans="1:27">
      <c r="AA746" s="1"/>
    </row>
    <row r="747" spans="1:27">
      <c r="AA747" s="1"/>
    </row>
    <row r="748" spans="1:27">
      <c r="AA748" s="1"/>
    </row>
    <row r="749" spans="1:27">
      <c r="AA749" s="1"/>
    </row>
  </sheetData>
  <sheetProtection formatColumns="0" formatRows="0"/>
  <mergeCells count="46">
    <mergeCell ref="E35:E40"/>
    <mergeCell ref="F35:G35"/>
    <mergeCell ref="F36:G36"/>
    <mergeCell ref="F37:G37"/>
    <mergeCell ref="F38:G38"/>
    <mergeCell ref="F39:G39"/>
    <mergeCell ref="F40:G40"/>
    <mergeCell ref="J621:J622"/>
    <mergeCell ref="J624:J629"/>
    <mergeCell ref="E17:G17"/>
    <mergeCell ref="E21:E25"/>
    <mergeCell ref="F21:G21"/>
    <mergeCell ref="F22:G22"/>
    <mergeCell ref="F23:G23"/>
    <mergeCell ref="F24:G24"/>
    <mergeCell ref="F25:G25"/>
    <mergeCell ref="E28:E33"/>
    <mergeCell ref="F28:G28"/>
    <mergeCell ref="F29:G29"/>
    <mergeCell ref="F30:G30"/>
    <mergeCell ref="F31:G31"/>
    <mergeCell ref="F32:G32"/>
    <mergeCell ref="F33:G33"/>
    <mergeCell ref="O71:Q71"/>
    <mergeCell ref="J321:J323"/>
    <mergeCell ref="J325:J327"/>
    <mergeCell ref="J329:J331"/>
    <mergeCell ref="J333:J335"/>
    <mergeCell ref="J228:J234"/>
    <mergeCell ref="J224:J226"/>
    <mergeCell ref="J337:J339"/>
    <mergeCell ref="J696:J698"/>
    <mergeCell ref="J217:J219"/>
    <mergeCell ref="D3:D15"/>
    <mergeCell ref="O62:S62"/>
    <mergeCell ref="O69:S69"/>
    <mergeCell ref="L664:Q664"/>
    <mergeCell ref="K664:K674"/>
    <mergeCell ref="L613:M613"/>
    <mergeCell ref="L614:M614"/>
    <mergeCell ref="L615:M615"/>
    <mergeCell ref="L571:M571"/>
    <mergeCell ref="L572:M572"/>
    <mergeCell ref="L573:M573"/>
    <mergeCell ref="L574:M574"/>
    <mergeCell ref="L612:M612"/>
  </mergeCells>
  <phoneticPr fontId="12" type="noConversion"/>
  <dataValidations count="34">
    <dataValidation type="list" allowBlank="1" showInputMessage="1" showErrorMessage="1" errorTitle="Ошибка" error="Выберите значение из списка" prompt="Выберите значение из списка" sqref="H8">
      <formula1>COLDVSNA_VTOV</formula1>
    </dataValidation>
    <dataValidation type="list" allowBlank="1" showInputMessage="1" showErrorMessage="1" errorTitle="Ошибка" error="Выберите значение из списка" prompt="Выберите значение из списка" sqref="H6">
      <formula1>tariff_type_list</formula1>
    </dataValidation>
    <dataValidation type="list" allowBlank="1" showInputMessage="1" showErrorMessage="1" errorTitle="Внимание" error="Пожалуйста, выберите значение из списка!" sqref="H13">
      <formula1>TARIFF_CALC_METHOD</formula1>
    </dataValidation>
    <dataValidation type="whole" allowBlank="1" showInputMessage="1" showErrorMessage="1" errorTitle="Внимание" error="Необходимо указать целое положительное значение!" sqref="WQX48 WHB48 VXF48 VNJ48 VDN48 UTR48 UJV48 TZZ48 TQD48 TGH48 SWL48 SMP48 SCT48 RSX48 RJB48 QZF48 QPJ48 QFN48 PVR48 PLV48 PBZ48 OSD48 OIH48 NYL48 NOP48 NET48 MUX48 MLB48 MBF48 LRJ48 LHN48 KXR48 KNV48 KDZ48 JUD48 JKH48 JAL48 IQP48 IGT48 HWX48 HNB48 HDF48 GTJ48 GJN48 FZR48 FPV48 FFZ48 EWD48 EMH48 ECL48 DSP48 DIT48 CYX48 CPB48 CFF48 BVJ48 BLN48 BBR48 ARV48 AHZ48 YD48 OH48 EL48 WQX51 WHB51 VXF51 VNJ51 VDN51 UTR51 UJV51 TZZ51 TQD51 TGH51 SWL51 SMP51 SCT51 RSX51 RJB51 QZF51 QPJ51 QFN51 PVR51 PLV51 PBZ51 OSD51 OIH51 NYL51 NOP51 NET51 MUX51 MLB51 MBF51 LRJ51 LHN51 KXR51 KNV51 KDZ51 JUD51 JKH51 JAL51 IQP51 IGT51 HWX51 HNB51 HDF51 GTJ51 GJN51 FZR51 FPV51 FFZ51 EWD51 EMH51 ECL51 DSP51 DIT51 CYX51 CPB51 CFF51 BVJ51 BLN51 BBR51 ARV51 AHZ51 YD51 OH51 EL51">
      <formula1>0</formula1>
      <formula2>10000000</formula2>
    </dataValidation>
    <dataValidation type="list" showInputMessage="1" showErrorMessage="1" errorTitle="Внимание" error="Пожалуйста, выберите значение из списка" sqref="WSY48 WJC48 VZG48 VPK48 VFO48 UVS48 ULW48 UCA48 TSE48 TII48 SYM48 SOQ48 SEU48 RUY48 RLC48 RBG48 QRK48 QHO48 PXS48 PNW48 PEA48 OUE48 OKI48 OAM48 NQQ48 NGU48 MWY48 MNC48 MDG48 LTK48 LJO48 KZS48 KPW48 KGA48 JWE48 JMI48 JCM48 ISQ48 IIU48 HYY48 HPC48 HFG48 GVK48 GLO48 GBS48 FRW48 FIA48 EYE48 EOI48 EEM48 DUQ48 DKU48 DAY48 CRC48 CHG48 BXK48 BNO48 BDS48 ATW48 AKA48 AAE48 QI48 GM48 WSY51 WJC51 VZG51 VPK51 VFO51 UVS51 ULW51 UCA51 TSE51 TII51 SYM51 SOQ51 SEU51 RUY51 RLC51 RBG51 QRK51 QHO51 PXS51 PNW51 PEA51 OUE51 OKI51 OAM51 NQQ51 NGU51 MWY51 MNC51 MDG51 LTK51 LJO51 KZS51 KPW51 KGA51 JWE51 JMI51 JCM51 ISQ51 IIU51 HYY51 HPC51 HFG51 GVK51 GLO51 GBS51 FRW51 FIA51 EYE51 EOI51 EEM51 DUQ51 DKU51 DAY51 CRC51 CHG51 BXK51 BNO51 BDS51 ATW51 AKA51 AAE51 QI51 GM51">
      <formula1>TF_START_YEAR_LIST</formula1>
    </dataValidation>
    <dataValidation type="list" showInputMessage="1" showErrorMessage="1" errorTitle="Внимание" error="Пожалуйста, выберите значение из списка" sqref="WTB48 WJF48 VZJ48 VPN48 VFR48 UVV48 ULZ48 UCD48 TSH48 TIL48 SYP48 SOT48 SEX48 RVB48 RLF48 RBJ48 QRN48 QHR48 PXV48 PNZ48 PED48 OUH48 OKL48 OAP48 NQT48 NGX48 MXB48 MNF48 MDJ48 LTN48 LJR48 KZV48 KPZ48 KGD48 JWH48 JML48 JCP48 IST48 IIX48 HZB48 HPF48 HFJ48 GVN48 GLR48 GBV48 FRZ48 FID48 EYH48 EOL48 EEP48 DUT48 DKX48 DBB48 CRF48 CHJ48 BXN48 BNR48 BDV48 ATZ48 AKD48 AAH48 QL48 GP48 WTB51 WJF51 VZJ51 VPN51 VFR51 UVV51 ULZ51 UCD51 TSH51 TIL51 SYP51 SOT51 SEX51 RVB51 RLF51 RBJ51 QRN51 QHR51 PXV51 PNZ51 PED51 OUH51 OKL51 OAP51 NQT51 NGX51 MXB51 MNF51 MDJ51 LTN51 LJR51 KZV51 KPZ51 KGD51 JWH51 JML51 JCP51 IST51 IIX51 HZB51 HPF51 HFJ51 GVN51 GLR51 GBV51 FRZ51 FID51 EYH51 EOL51 EEP51 DUT51 DKX51 DBB51 CRF51 CHJ51 BXN51 BNR51 BDV51 ATZ51 AKD51 AAH51 QL51 GP51">
      <formula1>TF_END_YEAR_LIST</formula1>
    </dataValidation>
    <dataValidation type="list" allowBlank="1" showInputMessage="1" showErrorMessage="1" errorTitle="Внимание" error="Пожалуйста, выберите значение из списка!" sqref="WTZ48 WKD48 WAH48 VQL48 VGP48 UWT48 UMX48 UDB48 TTF48 TJJ48 SZN48 SPR48 SFV48 RVZ48 RMD48 RCH48 QSL48 QIP48 PYT48 POX48 PFB48 OVF48 OLJ48 OBN48 NRR48 NHV48 MXZ48 MOD48 MEH48 LUL48 LKP48 LAT48 KQX48 KHB48 JXF48 JNJ48 JDN48 ITR48 IJV48 HZZ48 HQD48 HGH48 GWL48 GMP48 GCT48 FSX48 FJB48 EZF48 EPJ48 EFN48 DVR48 DLV48 DBZ48 CSD48 CIH48 BYL48 BOP48 BET48 AUX48 ALB48 ABF48 RJ48 HN48 WTT48 WJX48 WAB48 VQF48 VGJ48 UWN48 UMR48 UCV48 TSZ48 TJD48 SZH48 SPL48 SFP48 RVT48 RLX48 RCB48 QSF48 QIJ48 PYN48 POR48 PEV48 OUZ48 OLD48 OBH48 NRL48 NHP48 MXT48 MNX48 MEB48 LUF48 LKJ48 LAN48 KQR48 KGV48 JWZ48 JND48 JDH48 ITL48 IJP48 HZT48 HPX48 HGB48 GWF48 GMJ48 GCN48 FSR48 FIV48 EYZ48 EPD48 EFH48 DVL48 DLP48 DBT48 CRX48 CIB48 BYF48 BOJ48 BEN48 AUR48 AKV48 AAZ48 RD48 HH48 WUF48 WKJ48 WAN48 VQR48 VGV48 UWZ48 UND48 UDH48 TTL48 TJP48 SZT48 SPX48 SGB48 RWF48 RMJ48 RCN48 QSR48 QIV48 PYZ48 PPD48 PFH48 OVL48 OLP48 OBT48 NRX48 NIB48 MYF48 MOJ48 MEN48 LUR48 LKV48 LAZ48 KRD48 KHH48 JXL48 JNP48 JDT48 ITX48 IKB48 IAF48 HQJ48 HGN48 GWR48 GMV48 GCZ48 FTD48 FJH48 EZL48 EPP48 EFT48 DVX48 DMB48 DCF48 CSJ48 CIN48 BYR48 BOV48 BEZ48 AVD48 ALH48 ABL48 RP48 HT48 WTZ51 WKD51 WAH51 VQL51 VGP51 UWT51 UMX51 UDB51 TTF51 TJJ51 SZN51 SPR51 SFV51 RVZ51 RMD51 RCH51 QSL51 QIP51 PYT51 POX51 PFB51 OVF51 OLJ51 OBN51 NRR51 NHV51 MXZ51 MOD51 MEH51 LUL51 LKP51 LAT51 KQX51 KHB51 JXF51 JNJ51 JDN51 ITR51 IJV51 HZZ51 HQD51 HGH51 GWL51 GMP51 GCT51 FSX51 FJB51 EZF51 EPJ51 EFN51 DVR51 DLV51 DBZ51 CSD51 CIH51 BYL51 BOP51 BET51 AUX51 ALB51 ABF51 RJ51 HN51 WTT51 WJX51 WAB51 VQF51 VGJ51 UWN51 UMR51 UCV51 TSZ51 TJD51 SZH51 SPL51 SFP51 RVT51 RLX51 RCB51 QSF51 QIJ51 PYN51 POR51 PEV51 OUZ51 OLD51 OBH51 NRL51 NHP51 MXT51 MNX51 MEB51 LUF51 LKJ51 LAN51 KQR51 KGV51 JWZ51 JND51 JDH51 ITL51 IJP51 HZT51 HPX51 HGB51 GWF51 GMJ51 GCN51 FSR51 FIV51 EYZ51 EPD51 EFH51 DVL51 DLP51 DBT51 CRX51 CIB51 BYF51 BOJ51 BEN51 AUR51 AKV51 AAZ51 RD51 HH51 WUF51 WKJ51 WAN51 VQR51 VGV51 UWZ51 UND51 UDH51 TTL51 TJP51 SZT51 SPX51 SGB51 RWF51 RMJ51 RCN51 QSR51 QIV51 PYZ51 PPD51 PFH51 OVL51 OLP51 OBT51 NRX51 NIB51 MYF51 MOJ51 MEN51 LUR51 LKV51 LAZ51 KRD51 KHH51 JXL51 JNP51 JDT51 ITX51 IKB51 IAF51 HQJ51 HGN51 GWR51 GMV51 GCZ51 FTD51 FJH51 EZL51 EPP51 EFT51 DVX51 DMB51 DCF51 CSJ51 CIN51 BYR51 BOV51 BEZ51 AVD51 ALH51 ABL51 RP51 HT51">
      <formula1>YES_NO</formula1>
    </dataValidation>
    <dataValidation type="list" showInputMessage="1" showErrorMessage="1" errorTitle="Внимание" error="Пожалуйста, выберите значение из списка" sqref="WSQ48 WIU48 VYY48 VPC48 VFG48 UVK48 ULO48 UBS48 TRW48 TIA48 SYE48 SOI48 SEM48 RUQ48 RKU48 RAY48 QRC48 QHG48 PXK48 PNO48 PDS48 OTW48 OKA48 OAE48 NQI48 NGM48 MWQ48 MMU48 MCY48 LTC48 LJG48 KZK48 KPO48 KFS48 JVW48 JMA48 JCE48 ISI48 IIM48 HYQ48 HOU48 HEY48 GVC48 GLG48 GBK48 FRO48 FHS48 EXW48 EOA48 EEE48 DUI48 DKM48 DAQ48 CQU48 CGY48 BXC48 BNG48 BDK48 ATO48 AJS48 ZW48 QA48 GE48 WSQ51 WIU51 VYY51 VPC51 VFG51 UVK51 ULO51 UBS51 TRW51 TIA51 SYE51 SOI51 SEM51 RUQ51 RKU51 RAY51 QRC51 QHG51 PXK51 PNO51 PDS51 OTW51 OKA51 OAE51 NQI51 NGM51 MWQ51 MMU51 MCY51 LTC51 LJG51 KZK51 KPO51 KFS51 JVW51 JMA51 JCE51 ISI51 IIM51 HYQ51 HOU51 HEY51 GVC51 GLG51 GBK51 FRO51 FHS51 EXW51 EOA51 EEE51 DUI51 DKM51 DAQ51 CQU51 CGY51 BXC51 BNG51 BDK51 ATO51 AJS51 ZW51 QA51 GE51">
      <formula1>YES_NO</formula1>
    </dataValidation>
    <dataValidation type="whole" allowBlank="1" showInputMessage="1" showErrorMessage="1" errorTitle="Внимание" error="Пожалуйста, укажите число!" sqref="WTA48 WJE48 VZI48 VPM48 VFQ48 UVU48 ULY48 UCC48 TSG48 TIK48 SYO48 SOS48 SEW48 RVA48 RLE48 RBI48 QRM48 QHQ48 PXU48 PNY48 PEC48 OUG48 OKK48 OAO48 NQS48 NGW48 MXA48 MNE48 MDI48 LTM48 LJQ48 KZU48 KPY48 KGC48 JWG48 JMK48 JCO48 ISS48 IIW48 HZA48 HPE48 HFI48 GVM48 GLQ48 GBU48 FRY48 FIC48 EYG48 EOK48 EEO48 DUS48 DKW48 DBA48 CRE48 CHI48 BXM48 BNQ48 BDU48 ATY48 AKC48 AAG48 QK48 GO48 WTD48 WJH48 VZL48 VPP48 VFT48 UVX48 UMB48 UCF48 TSJ48 TIN48 SYR48 SOV48 SEZ48 RVD48 RLH48 RBL48 QRP48 QHT48 PXX48 POB48 PEF48 OUJ48 OKN48 OAR48 NQV48 NGZ48 MXD48 MNH48 MDL48 LTP48 LJT48 KZX48 KQB48 KGF48 JWJ48 JMN48 JCR48 ISV48 IIZ48 HZD48 HPH48 HFL48 GVP48 GLT48 GBX48 FSB48 FIF48 EYJ48 EON48 EER48 DUV48 DKZ48 DBD48 CRH48 CHL48 BXP48 BNT48 BDX48 AUB48 AKF48 AAJ48 QN48 GR48 WTA51 WJE51 VZI51 VPM51 VFQ51 UVU51 ULY51 UCC51 TSG51 TIK51 SYO51 SOS51 SEW51 RVA51 RLE51 RBI51 QRM51 QHQ51 PXU51 PNY51 PEC51 OUG51 OKK51 OAO51 NQS51 NGW51 MXA51 MNE51 MDI51 LTM51 LJQ51 KZU51 KPY51 KGC51 JWG51 JMK51 JCO51 ISS51 IIW51 HZA51 HPE51 HFI51 GVM51 GLQ51 GBU51 FRY51 FIC51 EYG51 EOK51 EEO51 DUS51 DKW51 DBA51 CRE51 CHI51 BXM51 BNQ51 BDU51 ATY51 AKC51 AAG51 QK51 GO51 WTD51 WJH51 VZL51 VPP51 VFT51 UVX51 UMB51 UCF51 TSJ51 TIN51 SYR51 SOV51 SEZ51 RVD51 RLH51 RBL51 QRP51 QHT51 PXX51 POB51 PEF51 OUJ51 OKN51 OAR51 NQV51 NGZ51 MXD51 MNH51 MDL51 LTP51 LJT51 KZX51 KQB51 KGF51 JWJ51 JMN51 JCR51 ISV51 IIZ51 HZD51 HPH51 HFL51 GVP51 GLT51 GBX51 FSB51 FIF51 EYJ51 EON51 EER51 DUV51 DKZ51 DBD51 CRH51 CHL51 BXP51 BNT51 BDX51 AUB51 AKF51 AAJ51 QN51 GR51">
      <formula1>1</formula1>
      <formula2>31</formula2>
    </dataValidation>
    <dataValidation type="list" showInputMessage="1" showErrorMessage="1" errorTitle="Внимание" error="Пожалуйста, выберите значение из списка" sqref="WSZ48 WJD48 VZH48 VPL48 VFP48 UVT48 ULX48 UCB48 TSF48 TIJ48 SYN48 SOR48 SEV48 RUZ48 RLD48 RBH48 QRL48 QHP48 PXT48 PNX48 PEB48 OUF48 OKJ48 OAN48 NQR48 NGV48 MWZ48 MND48 MDH48 LTL48 LJP48 KZT48 KPX48 KGB48 JWF48 JMJ48 JCN48 ISR48 IIV48 HYZ48 HPD48 HFH48 GVL48 GLP48 GBT48 FRX48 FIB48 EYF48 EOJ48 EEN48 DUR48 DKV48 DAZ48 CRD48 CHH48 BXL48 BNP48 BDT48 ATX48 AKB48 AAF48 QJ48 GN48 WTC48 WJG48 VZK48 VPO48 VFS48 UVW48 UMA48 UCE48 TSI48 TIM48 SYQ48 SOU48 SEY48 RVC48 RLG48 RBK48 QRO48 QHS48 PXW48 POA48 PEE48 OUI48 OKM48 OAQ48 NQU48 NGY48 MXC48 MNG48 MDK48 LTO48 LJS48 KZW48 KQA48 KGE48 JWI48 JMM48 JCQ48 ISU48 IIY48 HZC48 HPG48 HFK48 GVO48 GLS48 GBW48 FSA48 FIE48 EYI48 EOM48 EEQ48 DUU48 DKY48 DBC48 CRG48 CHK48 BXO48 BNS48 BDW48 AUA48 AKE48 AAI48 QM48 GQ48 WSZ51 WJD51 VZH51 VPL51 VFP51 UVT51 ULX51 UCB51 TSF51 TIJ51 SYN51 SOR51 SEV51 RUZ51 RLD51 RBH51 QRL51 QHP51 PXT51 PNX51 PEB51 OUF51 OKJ51 OAN51 NQR51 NGV51 MWZ51 MND51 MDH51 LTL51 LJP51 KZT51 KPX51 KGB51 JWF51 JMJ51 JCN51 ISR51 IIV51 HYZ51 HPD51 HFH51 GVL51 GLP51 GBT51 FRX51 FIB51 EYF51 EOJ51 EEN51 DUR51 DKV51 DAZ51 CRD51 CHH51 BXL51 BNP51 BDT51 ATX51 AKB51 AAF51 QJ51 GN51 WTC51 WJG51 VZK51 VPO51 VFS51 UVW51 UMA51 UCE51 TSI51 TIM51 SYQ51 SOU51 SEY51 RVC51 RLG51 RBK51 QRO51 QHS51 PXW51 POA51 PEE51 OUI51 OKM51 OAQ51 NQU51 NGY51 MXC51 MNG51 MDK51 LTO51 LJS51 KZW51 KQA51 KGE51 JWI51 JMM51 JCQ51 ISU51 IIY51 HZC51 HPG51 HFK51 GVO51 GLS51 GBW51 FSA51 FIE51 EYI51 EOM51 EEQ51 DUU51 DKY51 DBC51 CRG51 CHK51 BXO51 BNS51 BDW51 AUA51 AKE51 AAI51 QM51 GQ51">
      <formula1>MONTH_LIST</formula1>
    </dataValidation>
    <dataValidation type="list" allowBlank="1" showInputMessage="1" showErrorMessage="1" errorTitle="Внимание" error="Пожалуйста, выберите МР из списка!" sqref="WQD48 WGH48 VWL48 VMP48 VCT48 USX48 UJB48 TZF48 TPJ48 TFN48 SVR48 SLV48 SBZ48 RSD48 RIH48 QYL48 QOP48 QET48 PUX48 PLB48 PBF48 ORJ48 OHN48 NXR48 NNV48 NDZ48 MUD48 MKH48 MAL48 LQP48 LGT48 KWX48 KNB48 KDF48 JTJ48 JJN48 IZR48 IPV48 IFZ48 HWD48 HMH48 HCL48 GSP48 GIT48 FYX48 FPB48 FFF48 EVJ48 ELN48 EBR48 DRV48 DHZ48 CYD48 COH48 CEL48 BUP48 BKT48 BAX48 ARB48 AHF48 XJ48 NN48 DR48 M48 WQD51 WGH51 VWL51 VMP51 VCT51 USX51 UJB51 TZF51 TPJ51 TFN51 SVR51 SLV51 SBZ51 RSD51 RIH51 QYL51 QOP51 QET51 PUX51 PLB51 PBF51 ORJ51 OHN51 NXR51 NNV51 NDZ51 MUD51 MKH51 MAL51 LQP51 LGT51 KWX51 KNB51 KDF51 JTJ51 JJN51 IZR51 IPV51 IFZ51 HWD51 HMH51 HCL51 GSP51 GIT51 FYX51 FPB51 FFF51 EVJ51 ELN51 EBR51 DRV51 DHZ51 CYD51 COH51 CEL51 BUP51 BKT51 BAX51 ARB51 AHF51 XJ51 NN51 DR51 M51">
      <formula1>MR_LIST</formula1>
    </dataValidation>
    <dataValidation type="list" showInputMessage="1" showErrorMessage="1" errorTitle="Внимание" error="Пожалуйста, выберите значение из списка" sqref="WUB48 WKF48 WAJ48 VQN48 VGR48 UWV48 UMZ48 UDD48 TTH48 TJL48 SZP48 SPT48 SFX48 RWB48 RMF48 RCJ48 QSN48 QIR48 PYV48 POZ48 PFD48 OVH48 OLL48 OBP48 NRT48 NHX48 MYB48 MOF48 MEJ48 LUN48 LKR48 LAV48 KQZ48 KHD48 JXH48 JNL48 JDP48 ITT48 IJX48 IAB48 HQF48 HGJ48 GWN48 GMR48 GCV48 FSZ48 FJD48 EZH48 EPL48 EFP48 DVT48 DLX48 DCB48 CSF48 CIJ48 BYN48 BOR48 BEV48 AUZ48 ALD48 ABH48 RL48 HP48 WUB51 WKF51 WAJ51 VQN51 VGR51 UWV51 UMZ51 UDD51 TTH51 TJL51 SZP51 SPT51 SFX51 RWB51 RMF51 RCJ51 QSN51 QIR51 PYV51 POZ51 PFD51 OVH51 OLL51 OBP51 NRT51 NHX51 MYB51 MOF51 MEJ51 LUN51 LKR51 LAV51 KQZ51 KHD51 JXH51 JNL51 JDP51 ITT51 IJX51 IAB51 HQF51 HGJ51 GWN51 GMR51 GCV51 FSZ51 FJD51 EZH51 EPL51 EFP51 DVT51 DLX51 DCB51 CSF51 CIJ51 BYN51 BOR51 BEV51 AUZ51 ALD51 ABH51 RL51 HP51">
      <formula1>DOCUMENT_TYPES</formula1>
    </dataValidation>
    <dataValidation type="list" showInputMessage="1" showErrorMessage="1" errorTitle="Внимание" error="Пожалуйста, выберите МО из списка" sqref="WQE48 WGI48 VWM48 VMQ48 VCU48 USY48 UJC48 TZG48 TPK48 TFO48 SVS48 SLW48 SCA48 RSE48 RII48 QYM48 QOQ48 QEU48 PUY48 PLC48 PBG48 ORK48 OHO48 NXS48 NNW48 NEA48 MUE48 MKI48 MAM48 LQQ48 LGU48 KWY48 KNC48 KDG48 JTK48 JJO48 IZS48 IPW48 IGA48 HWE48 HMI48 HCM48 GSQ48 GIU48 FYY48 FPC48 FFG48 EVK48 ELO48 EBS48 DRW48 DIA48 CYE48 COI48 CEM48 BUQ48 BKU48 BAY48 ARC48 AHG48 XK48 NO48 DS48 DS51 WQE51 WGI51 VWM51 VMQ51 VCU51 USY51 UJC51 TZG51 TPK51 TFO51 SVS51 SLW51 SCA51 RSE51 RII51 QYM51 QOQ51 QEU51 PUY51 PLC51 PBG51 ORK51 OHO51 NXS51 NNW51 NEA51 MUE51 MKI51 MAM51 LQQ51 LGU51 KWY51 KNC51 KDG51 JTK51 JJO51 IZS51 IPW51 IGA51 HWE51 HMI51 HCM51 GSQ51 GIU51 FYY51 FPC51 FFG51 EVK51 ELO51 EBS51 DRW51 DIA51 CYE51 COI51 CEM51 BUQ51 BKU51 BAY51 ARC51 AHG51 XK51 NO51">
      <formula1>MO_LIST_12</formula1>
    </dataValidation>
    <dataValidation type="list" allowBlank="1" showInputMessage="1" showErrorMessage="1" errorTitle="Ошибка" error="Выберите значение из списка" prompt="Выберите значение из списка" sqref="O74:Q74">
      <formula1>support_docs_1</formula1>
    </dataValidation>
    <dataValidation type="list" allowBlank="1" showInputMessage="1" showErrorMessage="1" errorTitle="Ошибка" error="Выберите значение из списка" prompt="Выберите значение из списка" sqref="N71 N74">
      <formula1>osn_expl_list</formula1>
    </dataValidation>
    <dataValidation type="list" allowBlank="1" showInputMessage="1" showErrorMessage="1" errorTitle="Ошибка" error="Выберите значение из списка" prompt="Выберите значение из списка" sqref="M224 M217">
      <formula1>VOLTAGE_LEVEL_list</formula1>
    </dataValidation>
    <dataValidation allowBlank="1" showInputMessage="1" showErrorMessage="1" sqref="S354:AL354 S736:T736"/>
    <dataValidation type="list" allowBlank="1" showInputMessage="1" showErrorMessage="1" errorTitle="Ошибка" error="Выберите значение из списка" prompt="Выберите значение из списка" sqref="H5">
      <formula1>COLDVSNA_VTARIFF</formula1>
    </dataValidation>
    <dataValidation type="list" allowBlank="1" showInputMessage="1" showErrorMessage="1" errorTitle="Ошибка" error="Выберите значение из списка" prompt="Выберите значение из списка" sqref="H15">
      <formula1>period_list</formula1>
    </dataValidation>
    <dataValidation type="list" showDropDown="1" showInputMessage="1" showErrorMessage="1" errorTitle="Внимание" error="Пожалуйста, выберите значение из списка!" sqref="C13">
      <formula1>TARIFF_CALC_METHOD</formula1>
    </dataValidation>
    <dataValidation type="list" allowBlank="1" showInputMessage="1" showErrorMessage="1" errorTitle="Ошибка" error="Выберите значение из списка" prompt="Выберите значение из списка" sqref="H14">
      <formula1>YEAR_LIST</formula1>
    </dataValidation>
    <dataValidation type="list" showDropDown="1" errorTitle="Ошибка" error="Выберите значение из списка" prompt="Выберите значение из списка" sqref="C6">
      <formula1>tariff_type_list</formula1>
    </dataValidation>
    <dataValidation type="date" operator="notEqual" allowBlank="1" showInputMessage="1" showErrorMessage="1" sqref="C11 C24 C31:C33 C38:C40">
      <formula1>1</formula1>
    </dataValidation>
    <dataValidation type="textLength" operator="lessThanOrEqual" allowBlank="1" showInputMessage="1" showErrorMessage="1" sqref="C9:C10 C12 C21 C23 C28 C30 C35 C37">
      <formula1>990</formula1>
    </dataValidation>
    <dataValidation type="list" showDropDown="1" sqref="C15">
      <formula1>period_list</formula1>
    </dataValidation>
    <dataValidation type="list" showDropDown="1" sqref="C14">
      <formula1>YEAR_LIST</formula1>
    </dataValidation>
    <dataValidation type="whole" allowBlank="1" showErrorMessage="1" errorTitle="Ошибка" error="Допускается ввод только неотрицательных целых чисел!" sqref="O65:R66 O56:R59">
      <formula1>0</formula1>
      <formula2>9.99999999999999E+23</formula2>
    </dataValidation>
    <dataValidation type="decimal" allowBlank="1" showErrorMessage="1" errorTitle="Ошибка" error="Допускается ввод только неотрицательных чисел!" sqref="O142:AL145 AO631:AP631 AL631:AM631 AI631:AJ631 AF631:AG631 AC631:AD631 Z631:AA631 W631:X631 T631:U631 Q631:R631 N631:O631 AO616:AP617 AL616:AM617 AI616:AJ617 AF616:AG617 AC616:AD617 Z616:AA617 W616:X617 T616:U617 Q616:R617 N616:O617 O226:AL226 O317:AL319 O293:AL297 O282:AL286 O276:AL280 O727:T734 O264:AL268 O258:AL262 O252:AL256 O246:AL250 O240:AL244 AO624:AP626 O217:AL217 O73:R73 O206:AL206 M665:Q674 Y87:AP94 S87:U94 O87:Q94 Y84:AP85 S84:U85 O84:Q85 O270:AL274 Y79:AP81 O186:AL187 O193:AL193 N605:O606 O648:O657 O345:AL352 O325:AL326 O321:AL322 AI590:AJ591 AF590:AG591 AC590:AD591 Z590:AA591 W590:X591 T590:U591 Q590:R591 Q605:R606 N590:O591 Q596:R597 AL590:AM591 AI596:AJ597 AF596:AG597 AC596:AD597 Z596:AA597 W596:X597 T596:U597 AL599:AM600 N596:O597 AL596:AM597 AI599:AJ600 AF599:AG600 AC599:AD600 Z599:AA600 W599:X600 T599:U600 N599:O600 Q587:R588 AO599:AP600 N587:O588 AL587:AM588 AI587:AJ588 AF587:AG588 AC587:AD588 Z587:AA588 W587:X588 T587:U588 N608:O609 AL608:AM609 AI608:AJ609 AF608:AG609 AC608:AD609 Z608:AA609 W608:X609 T608:U609 AO608:AP609 AI593:AJ594 AF593:AG594 AC593:AD594 Z593:AA594 W593:X594 T593:U594 Q593:R594 N593:O594 AO593:AP594 N602:O603 AL602:AM603 AI602:AJ603 AF602:AG603 AC602:AD603 Z602:AA603 W602:X603 T602:U603 Q602:R603 T605:U606 W605:X606 Z605:AA606 AC605:AD606 AF605:AG606 AI605:AJ606 AL605:AM606 AO605:AP606 Q599:R600 AO590:AP591 AO596:AP597 AL593:AM594 AO587:AP588 O337:AL338 O189:AL191 AO602:AP603 M662:Q662 O67:R67 O231:AL232 O100:AL101 O103:AL105 O107:AL110 O112:AL115 O119:AL121 O123:AL124 O127:AL128 O130:AL131 O139:AL140 O60:R60 O148:AL149 O151:AL153 O157:AL158 O163:AL164 O166:AL167 O169:AL170 O133:AL135 O172:AL177 O179:AL182 O195:AL197 R401:V401 P400:R400 V400 O636:O645 O329:AL330 O333:AL334 O739:T739 O79:Q81 S79:U81 O219:AL219 O224:AL224 Q608:R609 N621:O621 N628:O629 N624:O626 Q621:R621 Q628:R629 Q624:R626 T621:U621 T628:U629 T624:U626 W621:X621 W628:X629 W624:X626 Z621:AA621 Z628:AA629 Z624:AA626 AC621:AD621 AC628:AD629 AC624:AD626 AF621:AG621 AF628:AG629 AF624:AG626 AI621:AJ621 AI628:AJ629 AI624:AJ626 AL621:AM621 AL628:AM629 AL624:AM626 AO621:AP621 AO628:AP629 O234:AL234 O229:AL229 O160:AL160">
      <formula1>0</formula1>
      <formula2>9.99999999999999E+23</formula2>
    </dataValidation>
    <dataValidation type="decimal" allowBlank="1" showErrorMessage="1" errorTitle="Ошибка" error="Допускается ввод только действительных чисел!" sqref="O373:AN375 O369:AN371 P423:Q432 P435:Q438 O567:Q567 O562:Q565 O390:AH392 P409:Q409 P407:Q407 O364:AN367 O382:AN384 O377:AN380 O534:Q539 S513:AM513 O513:Q513 S542:AM549 O542:Q549 S562:AM565 S524:AM526 O524:Q526 O516:Q516 O518:Q522 S500:AM501 O500:Q501 AE451:AM453 S516:AM516 AD463:AD464 P412:Q421 O551:Q552 O463:Q464 AE478:AM489 O489:Q489 O453:Q453 S455:AM461 O444:Q444 S551:AM552 O447:Q449 AD453 S489:T489 S463:T464 U463:AC467 S453:T453 S444:T444 AD444 AE463:AM467 AE470:AM476 S447:AM449 O400:O401 U451:AC453 U478:AC479 U488:AC489 S518:AM522 O554:Q559 S554:AM559 S534:AM539 AD489 S567:AM567 O455:Q46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AM202 AM206 AM211:AM215 AM224:AM226 AX567:AZ567 AM239:AM286 AM291:AM297 AM302 AM305 AM308 AM311 AM317:AM319 AM321:AM323 AM325:AM327 AM329:AM331 AM344:AM353 AM314 AM357 AO362:AO384 AI389:AI395 R87:R94 X87:X94 R84:R85 X84:X85 AM337:AM339 R79:R81 AM217:AM219 U727:U735 X79:X81 U739 AM333:AM335 AM228:AM234 AX493:AZ565 AX443:AZ491">
      <formula1>900</formula1>
    </dataValidation>
    <dataValidation type="list" allowBlank="1" showInputMessage="1" showErrorMessage="1" errorTitle="Ошибка" error="Выберите значение из списка" prompt="Выберите значение из списка" sqref="M228">
      <formula1>VOLTAGE_LEVEL2_list</formula1>
    </dataValidation>
    <dataValidation type="list" allowBlank="1" showInputMessage="1" errorTitle="Ошибка" error="Выберите значение из списка" prompt="Выберите значение из списка или укажите свой вариант" sqref="O71:Q71">
      <formula1>support_docs_list</formula1>
    </dataValidation>
    <dataValidation type="list" showInputMessage="1" errorTitle="Внимание" error="Пожалуйста, выберите значение из списка" prompt="Выберите значение из списка или укажите свой вариант" sqref="H22 H29 H36">
      <formula1>DOCUMENT_TYPES</formula1>
    </dataValidation>
    <dataValidation type="list" operator="lessThanOrEqual" showDropDown="1" showInputMessage="1" showErrorMessage="1" sqref="C17 C25">
      <formula1>"FAS_URL"</formula1>
    </dataValidation>
  </dataValidations>
  <pageMargins left="0.75" right="0.75" top="1" bottom="1" header="0.5" footer="0.5"/>
  <pageSetup paperSize="9"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002060"/>
    <outlinePr summaryBelow="0" summaryRight="0"/>
  </sheetPr>
  <dimension ref="A1:BF99"/>
  <sheetViews>
    <sheetView showGridLines="0" view="pageBreakPreview" topLeftCell="L11" zoomScale="70" zoomScaleNormal="100" zoomScaleSheetLayoutView="70" workbookViewId="0">
      <selection activeCell="N25" sqref="N25"/>
    </sheetView>
  </sheetViews>
  <sheetFormatPr defaultColWidth="9.140625" defaultRowHeight="11.25"/>
  <cols>
    <col min="1" max="5" width="2.7109375" style="322" hidden="1" customWidth="1"/>
    <col min="6" max="6" width="8.42578125" style="322" hidden="1" customWidth="1"/>
    <col min="7" max="7" width="12.85546875" style="322" hidden="1" customWidth="1"/>
    <col min="8" max="10" width="2.7109375" style="322" hidden="1" customWidth="1"/>
    <col min="11" max="11" width="3.7109375" style="322" hidden="1" customWidth="1"/>
    <col min="12" max="12" width="56.7109375" style="321" customWidth="1"/>
    <col min="13" max="13" width="13.28515625" style="324" customWidth="1"/>
    <col min="14" max="28" width="14.85546875" style="322" customWidth="1"/>
    <col min="29" max="43" width="14.85546875" style="322" hidden="1" customWidth="1"/>
    <col min="44" max="44" width="14.85546875" style="322" customWidth="1"/>
    <col min="45" max="16384" width="9.140625" style="322"/>
  </cols>
  <sheetData>
    <row r="1" spans="1:58" hidden="1">
      <c r="A1" s="1213"/>
      <c r="B1" s="1213"/>
      <c r="C1" s="1213"/>
      <c r="D1" s="1213"/>
      <c r="E1" s="1213"/>
      <c r="F1" s="1213"/>
      <c r="G1" s="1213"/>
      <c r="H1" s="1213"/>
      <c r="I1" s="1213"/>
      <c r="J1" s="1213"/>
      <c r="K1" s="1213"/>
      <c r="L1" s="1255"/>
      <c r="M1" s="1256"/>
      <c r="N1" s="1213">
        <v>2024</v>
      </c>
      <c r="O1" s="1213">
        <v>2024</v>
      </c>
      <c r="P1" s="1213">
        <v>2024</v>
      </c>
      <c r="Q1" s="1213">
        <v>2025</v>
      </c>
      <c r="R1" s="1213">
        <v>2025</v>
      </c>
      <c r="S1" s="1213">
        <v>2025</v>
      </c>
      <c r="T1" s="1213">
        <v>2026</v>
      </c>
      <c r="U1" s="1213">
        <v>2026</v>
      </c>
      <c r="V1" s="1213">
        <v>2026</v>
      </c>
      <c r="W1" s="1213">
        <v>2027</v>
      </c>
      <c r="X1" s="1213">
        <v>2027</v>
      </c>
      <c r="Y1" s="1213">
        <v>2027</v>
      </c>
      <c r="Z1" s="1213">
        <v>2028</v>
      </c>
      <c r="AA1" s="1213">
        <v>2028</v>
      </c>
      <c r="AB1" s="1213">
        <v>2028</v>
      </c>
      <c r="AC1" s="1213">
        <v>2029</v>
      </c>
      <c r="AD1" s="1213">
        <v>2029</v>
      </c>
      <c r="AE1" s="1213">
        <v>2029</v>
      </c>
      <c r="AF1" s="1213">
        <v>2030</v>
      </c>
      <c r="AG1" s="1213">
        <v>2030</v>
      </c>
      <c r="AH1" s="1213">
        <v>2030</v>
      </c>
      <c r="AI1" s="1213">
        <v>2031</v>
      </c>
      <c r="AJ1" s="1213">
        <v>2031</v>
      </c>
      <c r="AK1" s="1213">
        <v>2031</v>
      </c>
      <c r="AL1" s="1213">
        <v>2032</v>
      </c>
      <c r="AM1" s="1213">
        <v>2032</v>
      </c>
      <c r="AN1" s="1213">
        <v>2032</v>
      </c>
      <c r="AO1" s="1213">
        <v>2033</v>
      </c>
      <c r="AP1" s="1213">
        <v>2033</v>
      </c>
      <c r="AQ1" s="1213">
        <v>2033</v>
      </c>
      <c r="AR1" s="1213"/>
      <c r="AS1" s="1213"/>
      <c r="AT1" s="1213"/>
      <c r="AU1" s="1213"/>
      <c r="AV1" s="1213"/>
      <c r="AW1" s="1213"/>
      <c r="AX1" s="1213"/>
      <c r="AY1" s="1213"/>
      <c r="AZ1" s="1213"/>
      <c r="BA1" s="1213"/>
      <c r="BB1" s="1213"/>
      <c r="BC1" s="1213"/>
      <c r="BD1" s="1213"/>
      <c r="BE1" s="1213"/>
      <c r="BF1" s="1213"/>
    </row>
    <row r="2" spans="1:58" hidden="1">
      <c r="A2" s="1213"/>
      <c r="B2" s="1213"/>
      <c r="C2" s="1213"/>
      <c r="D2" s="1213"/>
      <c r="E2" s="1213"/>
      <c r="F2" s="1213"/>
      <c r="G2" s="1213"/>
      <c r="H2" s="1213"/>
      <c r="I2" s="1213"/>
      <c r="J2" s="1213"/>
      <c r="K2" s="1213"/>
      <c r="L2" s="1255"/>
      <c r="M2" s="1256"/>
      <c r="N2" s="1213" t="s">
        <v>286</v>
      </c>
      <c r="O2" s="1213" t="s">
        <v>285</v>
      </c>
      <c r="P2" s="1213" t="s">
        <v>1403</v>
      </c>
      <c r="Q2" s="1213" t="s">
        <v>286</v>
      </c>
      <c r="R2" s="1213" t="s">
        <v>285</v>
      </c>
      <c r="S2" s="1213" t="s">
        <v>1403</v>
      </c>
      <c r="T2" s="1213" t="s">
        <v>286</v>
      </c>
      <c r="U2" s="1213" t="s">
        <v>285</v>
      </c>
      <c r="V2" s="1213" t="s">
        <v>1403</v>
      </c>
      <c r="W2" s="1213" t="s">
        <v>286</v>
      </c>
      <c r="X2" s="1213" t="s">
        <v>285</v>
      </c>
      <c r="Y2" s="1213" t="s">
        <v>1403</v>
      </c>
      <c r="Z2" s="1213" t="s">
        <v>286</v>
      </c>
      <c r="AA2" s="1213" t="s">
        <v>285</v>
      </c>
      <c r="AB2" s="1213" t="s">
        <v>1403</v>
      </c>
      <c r="AC2" s="1213" t="s">
        <v>286</v>
      </c>
      <c r="AD2" s="1213" t="s">
        <v>285</v>
      </c>
      <c r="AE2" s="1213" t="s">
        <v>1403</v>
      </c>
      <c r="AF2" s="1213" t="s">
        <v>286</v>
      </c>
      <c r="AG2" s="1213" t="s">
        <v>285</v>
      </c>
      <c r="AH2" s="1213" t="s">
        <v>1403</v>
      </c>
      <c r="AI2" s="1213" t="s">
        <v>286</v>
      </c>
      <c r="AJ2" s="1213" t="s">
        <v>285</v>
      </c>
      <c r="AK2" s="1213" t="s">
        <v>1403</v>
      </c>
      <c r="AL2" s="1213" t="s">
        <v>286</v>
      </c>
      <c r="AM2" s="1213" t="s">
        <v>285</v>
      </c>
      <c r="AN2" s="1213" t="s">
        <v>1403</v>
      </c>
      <c r="AO2" s="1213" t="s">
        <v>286</v>
      </c>
      <c r="AP2" s="1213" t="s">
        <v>285</v>
      </c>
      <c r="AQ2" s="1213" t="s">
        <v>1403</v>
      </c>
      <c r="AR2" s="1213"/>
      <c r="AS2" s="1213"/>
      <c r="AT2" s="1213"/>
      <c r="AU2" s="1213"/>
      <c r="AV2" s="1213"/>
      <c r="AW2" s="1213"/>
      <c r="AX2" s="1213"/>
      <c r="AY2" s="1213"/>
      <c r="AZ2" s="1213"/>
      <c r="BA2" s="1213"/>
      <c r="BB2" s="1213"/>
      <c r="BC2" s="1213"/>
      <c r="BD2" s="1213"/>
      <c r="BE2" s="1213"/>
      <c r="BF2" s="1213"/>
    </row>
    <row r="3" spans="1:58" hidden="1">
      <c r="A3" s="1213"/>
      <c r="B3" s="1213"/>
      <c r="C3" s="1213"/>
      <c r="D3" s="1213"/>
      <c r="E3" s="1213"/>
      <c r="F3" s="1213"/>
      <c r="G3" s="1213"/>
      <c r="H3" s="1213"/>
      <c r="I3" s="1213"/>
      <c r="J3" s="1213"/>
      <c r="K3" s="1213"/>
      <c r="L3" s="1255"/>
      <c r="M3" s="1256"/>
      <c r="N3" s="1213" t="s">
        <v>4303</v>
      </c>
      <c r="O3" s="1213" t="s">
        <v>4304</v>
      </c>
      <c r="P3" s="1213" t="s">
        <v>4372</v>
      </c>
      <c r="Q3" s="1213" t="s">
        <v>4308</v>
      </c>
      <c r="R3" s="1213" t="s">
        <v>4309</v>
      </c>
      <c r="S3" s="1213" t="s">
        <v>4373</v>
      </c>
      <c r="T3" s="1213" t="s">
        <v>4310</v>
      </c>
      <c r="U3" s="1213" t="s">
        <v>4311</v>
      </c>
      <c r="V3" s="1213" t="s">
        <v>4374</v>
      </c>
      <c r="W3" s="1213" t="s">
        <v>4312</v>
      </c>
      <c r="X3" s="1213" t="s">
        <v>4313</v>
      </c>
      <c r="Y3" s="1213" t="s">
        <v>4375</v>
      </c>
      <c r="Z3" s="1213" t="s">
        <v>4314</v>
      </c>
      <c r="AA3" s="1213" t="s">
        <v>4315</v>
      </c>
      <c r="AB3" s="1213" t="s">
        <v>4376</v>
      </c>
      <c r="AC3" s="1213" t="s">
        <v>4316</v>
      </c>
      <c r="AD3" s="1213" t="s">
        <v>4317</v>
      </c>
      <c r="AE3" s="1213" t="s">
        <v>4377</v>
      </c>
      <c r="AF3" s="1213" t="s">
        <v>4318</v>
      </c>
      <c r="AG3" s="1213" t="s">
        <v>4319</v>
      </c>
      <c r="AH3" s="1213" t="s">
        <v>4378</v>
      </c>
      <c r="AI3" s="1213" t="s">
        <v>4320</v>
      </c>
      <c r="AJ3" s="1213" t="s">
        <v>4321</v>
      </c>
      <c r="AK3" s="1213" t="s">
        <v>4379</v>
      </c>
      <c r="AL3" s="1213" t="s">
        <v>4322</v>
      </c>
      <c r="AM3" s="1213" t="s">
        <v>4323</v>
      </c>
      <c r="AN3" s="1213" t="s">
        <v>4380</v>
      </c>
      <c r="AO3" s="1213" t="s">
        <v>4324</v>
      </c>
      <c r="AP3" s="1213" t="s">
        <v>4325</v>
      </c>
      <c r="AQ3" s="1213" t="s">
        <v>4381</v>
      </c>
      <c r="AR3" s="1213"/>
      <c r="AS3" s="1213"/>
      <c r="AT3" s="1213"/>
      <c r="AU3" s="1213"/>
      <c r="AV3" s="1213"/>
      <c r="AW3" s="1213"/>
      <c r="AX3" s="1213"/>
      <c r="AY3" s="1213"/>
      <c r="AZ3" s="1213"/>
      <c r="BA3" s="1213"/>
      <c r="BB3" s="1213"/>
      <c r="BC3" s="1213"/>
      <c r="BD3" s="1213"/>
      <c r="BE3" s="1213"/>
      <c r="BF3" s="1213"/>
    </row>
    <row r="4" spans="1:58" hidden="1">
      <c r="A4" s="1213"/>
      <c r="B4" s="1213"/>
      <c r="C4" s="1213"/>
      <c r="D4" s="1213"/>
      <c r="E4" s="1213"/>
      <c r="F4" s="1213"/>
      <c r="G4" s="1213"/>
      <c r="H4" s="1213"/>
      <c r="I4" s="1213"/>
      <c r="J4" s="1213"/>
      <c r="K4" s="1213"/>
      <c r="L4" s="1255"/>
      <c r="M4" s="1256"/>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1213"/>
      <c r="AK4" s="1213"/>
      <c r="AL4" s="1213"/>
      <c r="AM4" s="1213"/>
      <c r="AN4" s="1213"/>
      <c r="AO4" s="1213"/>
      <c r="AP4" s="1213"/>
      <c r="AQ4" s="1213"/>
      <c r="AR4" s="1213"/>
      <c r="AS4" s="1213"/>
      <c r="AT4" s="1213"/>
      <c r="AU4" s="1213"/>
      <c r="AV4" s="1213"/>
      <c r="AW4" s="1213"/>
      <c r="AX4" s="1213"/>
      <c r="AY4" s="1213"/>
      <c r="AZ4" s="1213"/>
      <c r="BA4" s="1213"/>
      <c r="BB4" s="1213"/>
      <c r="BC4" s="1213"/>
      <c r="BD4" s="1213"/>
      <c r="BE4" s="1213"/>
      <c r="BF4" s="1213"/>
    </row>
    <row r="5" spans="1:58" hidden="1">
      <c r="A5" s="1213"/>
      <c r="B5" s="1213"/>
      <c r="C5" s="1213"/>
      <c r="D5" s="1213"/>
      <c r="E5" s="1213"/>
      <c r="F5" s="1213"/>
      <c r="G5" s="1213"/>
      <c r="H5" s="1213"/>
      <c r="I5" s="1213"/>
      <c r="J5" s="1213"/>
      <c r="K5" s="1213"/>
      <c r="L5" s="1255"/>
      <c r="M5" s="1256"/>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1213"/>
      <c r="AK5" s="1213"/>
      <c r="AL5" s="1213"/>
      <c r="AM5" s="1213"/>
      <c r="AN5" s="1213"/>
      <c r="AO5" s="1213"/>
      <c r="AP5" s="1213"/>
      <c r="AQ5" s="1213"/>
      <c r="AR5" s="1213"/>
      <c r="AS5" s="1213"/>
      <c r="AT5" s="1213"/>
      <c r="AU5" s="1213"/>
      <c r="AV5" s="1213"/>
      <c r="AW5" s="1213"/>
      <c r="AX5" s="1213"/>
      <c r="AY5" s="1213"/>
      <c r="AZ5" s="1213"/>
      <c r="BA5" s="1213"/>
      <c r="BB5" s="1213"/>
      <c r="BC5" s="1213"/>
      <c r="BD5" s="1213"/>
      <c r="BE5" s="1213"/>
      <c r="BF5" s="1213"/>
    </row>
    <row r="6" spans="1:58" hidden="1">
      <c r="A6" s="1213"/>
      <c r="B6" s="1213"/>
      <c r="C6" s="1213"/>
      <c r="D6" s="1213"/>
      <c r="E6" s="1213"/>
      <c r="F6" s="1213"/>
      <c r="G6" s="1213"/>
      <c r="H6" s="1213"/>
      <c r="I6" s="1213"/>
      <c r="J6" s="1213"/>
      <c r="K6" s="1213"/>
      <c r="L6" s="1255"/>
      <c r="M6" s="1256"/>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3"/>
      <c r="AN6" s="1213"/>
      <c r="AO6" s="1213"/>
      <c r="AP6" s="1213"/>
      <c r="AQ6" s="1213"/>
      <c r="AR6" s="1213"/>
      <c r="AS6" s="1213"/>
      <c r="AT6" s="1213"/>
      <c r="AU6" s="1213"/>
      <c r="AV6" s="1213"/>
      <c r="AW6" s="1213"/>
      <c r="AX6" s="1213"/>
      <c r="AY6" s="1213"/>
      <c r="AZ6" s="1213"/>
      <c r="BA6" s="1213"/>
      <c r="BB6" s="1213"/>
      <c r="BC6" s="1213"/>
      <c r="BD6" s="1213"/>
      <c r="BE6" s="1213"/>
      <c r="BF6" s="1213"/>
    </row>
    <row r="7" spans="1:58" hidden="1">
      <c r="A7" s="1213"/>
      <c r="B7" s="1213"/>
      <c r="C7" s="1213"/>
      <c r="D7" s="1213"/>
      <c r="E7" s="1213"/>
      <c r="F7" s="1213"/>
      <c r="G7" s="1213"/>
      <c r="H7" s="1213"/>
      <c r="I7" s="1213"/>
      <c r="J7" s="1213"/>
      <c r="K7" s="1213"/>
      <c r="L7" s="1255"/>
      <c r="M7" s="1256"/>
      <c r="N7" s="1213"/>
      <c r="O7" s="1213"/>
      <c r="P7" s="1213"/>
      <c r="Q7" s="853" t="b">
        <v>1</v>
      </c>
      <c r="R7" s="853" t="b">
        <v>1</v>
      </c>
      <c r="S7" s="853" t="b">
        <v>1</v>
      </c>
      <c r="T7" s="853" t="b">
        <v>1</v>
      </c>
      <c r="U7" s="853" t="b">
        <v>1</v>
      </c>
      <c r="V7" s="853" t="b">
        <v>1</v>
      </c>
      <c r="W7" s="853" t="b">
        <v>1</v>
      </c>
      <c r="X7" s="853" t="b">
        <v>1</v>
      </c>
      <c r="Y7" s="853" t="b">
        <v>1</v>
      </c>
      <c r="Z7" s="853" t="b">
        <v>1</v>
      </c>
      <c r="AA7" s="853" t="b">
        <v>1</v>
      </c>
      <c r="AB7" s="853" t="b">
        <v>1</v>
      </c>
      <c r="AC7" s="853" t="b">
        <v>0</v>
      </c>
      <c r="AD7" s="853" t="b">
        <v>0</v>
      </c>
      <c r="AE7" s="853" t="b">
        <v>0</v>
      </c>
      <c r="AF7" s="853" t="b">
        <v>0</v>
      </c>
      <c r="AG7" s="853" t="b">
        <v>0</v>
      </c>
      <c r="AH7" s="853" t="b">
        <v>0</v>
      </c>
      <c r="AI7" s="853" t="b">
        <v>0</v>
      </c>
      <c r="AJ7" s="853" t="b">
        <v>0</v>
      </c>
      <c r="AK7" s="853" t="b">
        <v>0</v>
      </c>
      <c r="AL7" s="853" t="b">
        <v>0</v>
      </c>
      <c r="AM7" s="853" t="b">
        <v>0</v>
      </c>
      <c r="AN7" s="853" t="b">
        <v>0</v>
      </c>
      <c r="AO7" s="853" t="b">
        <v>0</v>
      </c>
      <c r="AP7" s="853" t="b">
        <v>0</v>
      </c>
      <c r="AQ7" s="853" t="b">
        <v>0</v>
      </c>
      <c r="AR7" s="1213"/>
      <c r="AS7" s="1213"/>
      <c r="AT7" s="1213"/>
      <c r="AU7" s="1213"/>
      <c r="AV7" s="1213"/>
      <c r="AW7" s="1213"/>
      <c r="AX7" s="1213"/>
      <c r="AY7" s="1213"/>
      <c r="AZ7" s="1213"/>
      <c r="BA7" s="1213"/>
      <c r="BB7" s="1213"/>
      <c r="BC7" s="1213"/>
      <c r="BD7" s="1213"/>
      <c r="BE7" s="1213"/>
      <c r="BF7" s="1213"/>
    </row>
    <row r="8" spans="1:58" hidden="1">
      <c r="A8" s="1213"/>
      <c r="B8" s="1213"/>
      <c r="C8" s="1213"/>
      <c r="D8" s="1213"/>
      <c r="E8" s="1213"/>
      <c r="F8" s="1213"/>
      <c r="G8" s="1213"/>
      <c r="H8" s="1213"/>
      <c r="I8" s="1213"/>
      <c r="J8" s="1213"/>
      <c r="K8" s="1213"/>
      <c r="L8" s="1255"/>
      <c r="M8" s="1256"/>
      <c r="N8" s="1213"/>
      <c r="O8" s="1213"/>
      <c r="P8" s="1213"/>
      <c r="Q8" s="1213"/>
      <c r="R8" s="1213"/>
      <c r="S8" s="1213"/>
      <c r="T8" s="1213"/>
      <c r="U8" s="1213"/>
      <c r="V8" s="1213"/>
      <c r="W8" s="1213"/>
      <c r="X8" s="1213"/>
      <c r="Y8" s="1213"/>
      <c r="Z8" s="1213"/>
      <c r="AA8" s="1213"/>
      <c r="AB8" s="1213"/>
      <c r="AC8" s="1213"/>
      <c r="AD8" s="1213"/>
      <c r="AE8" s="1213"/>
      <c r="AF8" s="1213"/>
      <c r="AG8" s="1213"/>
      <c r="AH8" s="1213"/>
      <c r="AI8" s="1213"/>
      <c r="AJ8" s="1213"/>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row>
    <row r="9" spans="1:58" hidden="1">
      <c r="A9" s="1213"/>
      <c r="B9" s="1213"/>
      <c r="C9" s="1213"/>
      <c r="D9" s="1213"/>
      <c r="E9" s="1213"/>
      <c r="F9" s="1213"/>
      <c r="G9" s="1213"/>
      <c r="H9" s="1213"/>
      <c r="I9" s="1213"/>
      <c r="J9" s="1213"/>
      <c r="K9" s="1213"/>
      <c r="L9" s="1255"/>
      <c r="M9" s="1256"/>
      <c r="N9" s="1213"/>
      <c r="O9" s="1213"/>
      <c r="P9" s="1213"/>
      <c r="Q9" s="1213"/>
      <c r="R9" s="1213"/>
      <c r="S9" s="1213"/>
      <c r="T9" s="1213"/>
      <c r="U9" s="1213"/>
      <c r="V9" s="1213"/>
      <c r="W9" s="1213"/>
      <c r="X9" s="1213"/>
      <c r="Y9" s="1213"/>
      <c r="Z9" s="1213"/>
      <c r="AA9" s="1213"/>
      <c r="AB9" s="1213"/>
      <c r="AC9" s="1213"/>
      <c r="AD9" s="1213"/>
      <c r="AE9" s="1213"/>
      <c r="AF9" s="1213"/>
      <c r="AG9" s="1213"/>
      <c r="AH9" s="1213"/>
      <c r="AI9" s="1213"/>
      <c r="AJ9" s="1213"/>
      <c r="AK9" s="1213"/>
      <c r="AL9" s="1213"/>
      <c r="AM9" s="1213"/>
      <c r="AN9" s="1213"/>
      <c r="AO9" s="1213"/>
      <c r="AP9" s="1213"/>
      <c r="AQ9" s="1213"/>
      <c r="AR9" s="1213"/>
      <c r="AS9" s="1213"/>
      <c r="AT9" s="1213"/>
      <c r="AU9" s="1213"/>
      <c r="AV9" s="1213"/>
      <c r="AW9" s="1213"/>
      <c r="AX9" s="1213"/>
      <c r="AY9" s="1213"/>
      <c r="AZ9" s="1213"/>
      <c r="BA9" s="1213"/>
      <c r="BB9" s="1213"/>
      <c r="BC9" s="1213"/>
      <c r="BD9" s="1213"/>
      <c r="BE9" s="1213"/>
      <c r="BF9" s="1213"/>
    </row>
    <row r="10" spans="1:58" hidden="1">
      <c r="A10" s="1213"/>
      <c r="B10" s="1213"/>
      <c r="C10" s="1213"/>
      <c r="D10" s="1213"/>
      <c r="E10" s="1213"/>
      <c r="F10" s="1213"/>
      <c r="G10" s="1213"/>
      <c r="H10" s="1213"/>
      <c r="I10" s="1213"/>
      <c r="J10" s="1213"/>
      <c r="K10" s="1213"/>
      <c r="L10" s="1255"/>
      <c r="M10" s="1256"/>
      <c r="N10" s="1213"/>
      <c r="O10" s="1213"/>
      <c r="P10" s="1213"/>
      <c r="Q10" s="1213"/>
      <c r="R10" s="1213"/>
      <c r="S10" s="1213"/>
      <c r="T10" s="1213"/>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row>
    <row r="11" spans="1:58" ht="15" hidden="1" customHeight="1">
      <c r="A11" s="1213"/>
      <c r="B11" s="1213"/>
      <c r="C11" s="1213"/>
      <c r="D11" s="1213"/>
      <c r="E11" s="1213"/>
      <c r="F11" s="1213"/>
      <c r="G11" s="1213"/>
      <c r="H11" s="1213"/>
      <c r="I11" s="1213"/>
      <c r="J11" s="1213"/>
      <c r="K11" s="1213"/>
      <c r="L11" s="1257"/>
      <c r="M11" s="1256"/>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13"/>
      <c r="AJ11" s="1213"/>
      <c r="AK11" s="1213"/>
      <c r="AL11" s="1213"/>
      <c r="AM11" s="1213"/>
      <c r="AN11" s="1213"/>
      <c r="AO11" s="1213"/>
      <c r="AP11" s="1213"/>
      <c r="AQ11" s="1213"/>
      <c r="AR11" s="1213"/>
      <c r="AS11" s="1213"/>
      <c r="AT11" s="1213"/>
      <c r="AU11" s="1213"/>
      <c r="AV11" s="1213"/>
      <c r="AW11" s="1213"/>
      <c r="AX11" s="1213"/>
      <c r="AY11" s="1213"/>
      <c r="AZ11" s="1213"/>
      <c r="BA11" s="1213"/>
      <c r="BB11" s="1213"/>
      <c r="BC11" s="1213"/>
      <c r="BD11" s="1213"/>
      <c r="BE11" s="1213"/>
      <c r="BF11" s="1213"/>
    </row>
    <row r="12" spans="1:58" s="323" customFormat="1" ht="24" customHeight="1">
      <c r="A12" s="1034"/>
      <c r="B12" s="1034"/>
      <c r="C12" s="1034"/>
      <c r="D12" s="1034"/>
      <c r="E12" s="1034"/>
      <c r="F12" s="1034"/>
      <c r="G12" s="1034"/>
      <c r="H12" s="1034"/>
      <c r="I12" s="1034"/>
      <c r="J12" s="1034"/>
      <c r="K12" s="1034"/>
      <c r="L12" s="479" t="s">
        <v>1383</v>
      </c>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1034"/>
      <c r="AS12" s="1034"/>
      <c r="AT12" s="1034"/>
      <c r="AU12" s="1034"/>
      <c r="AV12" s="1034"/>
      <c r="AW12" s="1034"/>
      <c r="AX12" s="1034"/>
      <c r="AY12" s="1034"/>
      <c r="AZ12" s="1034"/>
      <c r="BA12" s="1034"/>
      <c r="BB12" s="1034"/>
      <c r="BC12" s="1034"/>
      <c r="BD12" s="1034"/>
      <c r="BE12" s="1034"/>
      <c r="BF12" s="1034"/>
    </row>
    <row r="13" spans="1:58">
      <c r="A13" s="1213"/>
      <c r="B13" s="1213"/>
      <c r="C13" s="1213"/>
      <c r="D13" s="1213"/>
      <c r="E13" s="1213"/>
      <c r="F13" s="1213"/>
      <c r="G13" s="1213"/>
      <c r="H13" s="1213"/>
      <c r="I13" s="1213"/>
      <c r="J13" s="1213"/>
      <c r="K13" s="1213"/>
      <c r="L13" s="1256"/>
      <c r="M13" s="1256"/>
      <c r="N13" s="1256"/>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56"/>
    </row>
    <row r="14" spans="1:58" s="323" customFormat="1">
      <c r="A14" s="1034"/>
      <c r="B14" s="1034"/>
      <c r="C14" s="1034"/>
      <c r="D14" s="1034"/>
      <c r="E14" s="1034"/>
      <c r="F14" s="1034"/>
      <c r="G14" s="1034" t="b">
        <v>1</v>
      </c>
      <c r="H14" s="1034"/>
      <c r="I14" s="1034"/>
      <c r="J14" s="1034"/>
      <c r="K14" s="1034"/>
      <c r="L14" s="1258" t="s">
        <v>1384</v>
      </c>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60"/>
      <c r="AR14" s="1034"/>
      <c r="AS14" s="1034"/>
      <c r="AT14" s="1034"/>
      <c r="AU14" s="1034"/>
      <c r="AV14" s="1034"/>
      <c r="AW14" s="1034"/>
      <c r="AX14" s="1034"/>
      <c r="AY14" s="1034"/>
      <c r="AZ14" s="1034"/>
      <c r="BA14" s="1034"/>
      <c r="BB14" s="1034"/>
      <c r="BC14" s="1034"/>
      <c r="BD14" s="1034"/>
      <c r="BE14" s="1034"/>
      <c r="BF14" s="1034"/>
    </row>
    <row r="15" spans="1:58">
      <c r="A15" s="1213"/>
      <c r="B15" s="1213"/>
      <c r="C15" s="1213"/>
      <c r="D15" s="1213"/>
      <c r="E15" s="1213"/>
      <c r="F15" s="1213"/>
      <c r="G15" s="1034" t="b">
        <v>1</v>
      </c>
      <c r="H15" s="1213"/>
      <c r="I15" s="1213"/>
      <c r="J15" s="1213"/>
      <c r="K15" s="1213"/>
      <c r="L15" s="1261" t="s">
        <v>121</v>
      </c>
      <c r="M15" s="1261" t="s">
        <v>143</v>
      </c>
      <c r="N15" s="1262" t="s">
        <v>4297</v>
      </c>
      <c r="O15" s="1263"/>
      <c r="P15" s="1264"/>
      <c r="Q15" s="1262" t="s">
        <v>4326</v>
      </c>
      <c r="R15" s="1263"/>
      <c r="S15" s="1264"/>
      <c r="T15" s="1262" t="s">
        <v>4327</v>
      </c>
      <c r="U15" s="1263"/>
      <c r="V15" s="1264"/>
      <c r="W15" s="1262" t="s">
        <v>4328</v>
      </c>
      <c r="X15" s="1263"/>
      <c r="Y15" s="1264"/>
      <c r="Z15" s="1262" t="s">
        <v>4329</v>
      </c>
      <c r="AA15" s="1263"/>
      <c r="AB15" s="1264"/>
      <c r="AC15" s="1262" t="s">
        <v>4330</v>
      </c>
      <c r="AD15" s="1263"/>
      <c r="AE15" s="1264"/>
      <c r="AF15" s="1262" t="s">
        <v>4331</v>
      </c>
      <c r="AG15" s="1263"/>
      <c r="AH15" s="1264"/>
      <c r="AI15" s="1262" t="s">
        <v>4332</v>
      </c>
      <c r="AJ15" s="1263"/>
      <c r="AK15" s="1264"/>
      <c r="AL15" s="1262" t="s">
        <v>4333</v>
      </c>
      <c r="AM15" s="1263"/>
      <c r="AN15" s="1264"/>
      <c r="AO15" s="1262" t="s">
        <v>4334</v>
      </c>
      <c r="AP15" s="1263"/>
      <c r="AQ15" s="1264"/>
      <c r="AR15" s="1213"/>
      <c r="AS15" s="1213"/>
      <c r="AT15" s="1213"/>
      <c r="AU15" s="1213"/>
      <c r="AV15" s="1213"/>
      <c r="AW15" s="1213"/>
      <c r="AX15" s="1213"/>
      <c r="AY15" s="1213"/>
      <c r="AZ15" s="1213"/>
      <c r="BA15" s="1213"/>
      <c r="BB15" s="1213"/>
      <c r="BC15" s="1213"/>
      <c r="BD15" s="1213"/>
      <c r="BE15" s="1213"/>
      <c r="BF15" s="1213"/>
    </row>
    <row r="16" spans="1:58" ht="33.75">
      <c r="A16" s="1213"/>
      <c r="B16" s="1213"/>
      <c r="C16" s="1213"/>
      <c r="D16" s="1213"/>
      <c r="E16" s="1213"/>
      <c r="F16" s="1213"/>
      <c r="G16" s="1034" t="b">
        <v>1</v>
      </c>
      <c r="H16" s="1213"/>
      <c r="I16" s="1213"/>
      <c r="J16" s="1213"/>
      <c r="K16" s="1213"/>
      <c r="L16" s="1261"/>
      <c r="M16" s="1261"/>
      <c r="N16" s="1265" t="s">
        <v>286</v>
      </c>
      <c r="O16" s="1265" t="s">
        <v>285</v>
      </c>
      <c r="P16" s="1265" t="s">
        <v>1403</v>
      </c>
      <c r="Q16" s="1265" t="s">
        <v>286</v>
      </c>
      <c r="R16" s="1265" t="s">
        <v>285</v>
      </c>
      <c r="S16" s="1265" t="s">
        <v>1403</v>
      </c>
      <c r="T16" s="1265" t="s">
        <v>286</v>
      </c>
      <c r="U16" s="1265" t="s">
        <v>285</v>
      </c>
      <c r="V16" s="1265" t="s">
        <v>1403</v>
      </c>
      <c r="W16" s="1265" t="s">
        <v>286</v>
      </c>
      <c r="X16" s="1265" t="s">
        <v>285</v>
      </c>
      <c r="Y16" s="1265" t="s">
        <v>1403</v>
      </c>
      <c r="Z16" s="1265" t="s">
        <v>286</v>
      </c>
      <c r="AA16" s="1265" t="s">
        <v>285</v>
      </c>
      <c r="AB16" s="1265" t="s">
        <v>1403</v>
      </c>
      <c r="AC16" s="1265" t="s">
        <v>286</v>
      </c>
      <c r="AD16" s="1265" t="s">
        <v>285</v>
      </c>
      <c r="AE16" s="1265" t="s">
        <v>1403</v>
      </c>
      <c r="AF16" s="1265" t="s">
        <v>286</v>
      </c>
      <c r="AG16" s="1265" t="s">
        <v>285</v>
      </c>
      <c r="AH16" s="1265" t="s">
        <v>1403</v>
      </c>
      <c r="AI16" s="1265" t="s">
        <v>286</v>
      </c>
      <c r="AJ16" s="1265" t="s">
        <v>285</v>
      </c>
      <c r="AK16" s="1265" t="s">
        <v>1403</v>
      </c>
      <c r="AL16" s="1265" t="s">
        <v>286</v>
      </c>
      <c r="AM16" s="1265" t="s">
        <v>285</v>
      </c>
      <c r="AN16" s="1265" t="s">
        <v>1403</v>
      </c>
      <c r="AO16" s="1265" t="s">
        <v>286</v>
      </c>
      <c r="AP16" s="1265" t="s">
        <v>285</v>
      </c>
      <c r="AQ16" s="1265" t="s">
        <v>1403</v>
      </c>
      <c r="AR16" s="1213"/>
      <c r="AS16" s="1213"/>
      <c r="AT16" s="1213"/>
      <c r="AU16" s="1213"/>
      <c r="AV16" s="1213"/>
      <c r="AW16" s="1213"/>
      <c r="AX16" s="1213"/>
      <c r="AY16" s="1213"/>
      <c r="AZ16" s="1213"/>
      <c r="BA16" s="1213"/>
      <c r="BB16" s="1213"/>
      <c r="BC16" s="1213"/>
      <c r="BD16" s="1213"/>
      <c r="BE16" s="1213"/>
      <c r="BF16" s="1213"/>
    </row>
    <row r="17" spans="1:58" s="655" customFormat="1">
      <c r="A17" s="912" t="s">
        <v>18</v>
      </c>
      <c r="B17" s="1213"/>
      <c r="C17" s="1213"/>
      <c r="D17" s="1213"/>
      <c r="E17" s="1213"/>
      <c r="F17" s="1213" t="s">
        <v>1023</v>
      </c>
      <c r="G17" s="1034"/>
      <c r="H17" s="1213"/>
      <c r="I17" s="1213"/>
      <c r="J17" s="1213"/>
      <c r="K17" s="1213"/>
      <c r="L17" s="1266" t="s">
        <v>16</v>
      </c>
      <c r="M17" s="1267"/>
      <c r="N17" s="1268" t="s">
        <v>4289</v>
      </c>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70"/>
      <c r="AR17" s="1213"/>
      <c r="AS17" s="1213"/>
      <c r="AT17" s="1213"/>
      <c r="AU17" s="1213"/>
      <c r="AV17" s="1213"/>
      <c r="AW17" s="1213"/>
      <c r="AX17" s="1213"/>
      <c r="AY17" s="1213"/>
      <c r="AZ17" s="1213"/>
      <c r="BA17" s="1213"/>
      <c r="BB17" s="1213"/>
      <c r="BC17" s="1213"/>
      <c r="BD17" s="1213"/>
      <c r="BE17" s="1213"/>
      <c r="BF17" s="1213"/>
    </row>
    <row r="18" spans="1:58" s="655" customFormat="1">
      <c r="A18" s="1213">
        <v>1</v>
      </c>
      <c r="B18" s="1213"/>
      <c r="C18" s="1213"/>
      <c r="D18" s="1213"/>
      <c r="E18" s="1213"/>
      <c r="F18" s="1213"/>
      <c r="G18" s="1213"/>
      <c r="H18" s="1213"/>
      <c r="I18" s="1213"/>
      <c r="J18" s="1213"/>
      <c r="K18" s="1213"/>
      <c r="L18" s="1271" t="s">
        <v>684</v>
      </c>
      <c r="M18" s="1272"/>
      <c r="N18" s="1268" t="s">
        <v>1417</v>
      </c>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4"/>
      <c r="AR18" s="1213"/>
      <c r="AS18" s="1213"/>
      <c r="AT18" s="1213"/>
      <c r="AU18" s="1213"/>
      <c r="AV18" s="1213"/>
      <c r="AW18" s="1213"/>
      <c r="AX18" s="1213"/>
      <c r="AY18" s="1213"/>
      <c r="AZ18" s="1213"/>
      <c r="BA18" s="1213"/>
      <c r="BB18" s="1213"/>
      <c r="BC18" s="1213"/>
      <c r="BD18" s="1213"/>
      <c r="BE18" s="1213"/>
      <c r="BF18" s="1213"/>
    </row>
    <row r="19" spans="1:58" s="655" customFormat="1">
      <c r="A19" s="1213">
        <v>1</v>
      </c>
      <c r="B19" s="1213"/>
      <c r="C19" s="1213"/>
      <c r="D19" s="1213"/>
      <c r="E19" s="1213"/>
      <c r="F19" s="1213"/>
      <c r="G19" s="1213"/>
      <c r="H19" s="1213"/>
      <c r="I19" s="1213"/>
      <c r="J19" s="1213"/>
      <c r="K19" s="1213"/>
      <c r="L19" s="1271" t="s">
        <v>685</v>
      </c>
      <c r="M19" s="1272"/>
      <c r="N19" s="1268" t="s">
        <v>1130</v>
      </c>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1273"/>
      <c r="AM19" s="1273"/>
      <c r="AN19" s="1273"/>
      <c r="AO19" s="1273"/>
      <c r="AP19" s="1273"/>
      <c r="AQ19" s="1274"/>
      <c r="AR19" s="1213"/>
      <c r="AS19" s="1213"/>
      <c r="AT19" s="1213"/>
      <c r="AU19" s="1213"/>
      <c r="AV19" s="1213"/>
      <c r="AW19" s="1213"/>
      <c r="AX19" s="1213"/>
      <c r="AY19" s="1213"/>
      <c r="AZ19" s="1213"/>
      <c r="BA19" s="1213"/>
      <c r="BB19" s="1213"/>
      <c r="BC19" s="1213"/>
      <c r="BD19" s="1213"/>
      <c r="BE19" s="1213"/>
      <c r="BF19" s="1213"/>
    </row>
    <row r="20" spans="1:58" s="655" customFormat="1">
      <c r="A20" s="1213">
        <v>1</v>
      </c>
      <c r="B20" s="1213"/>
      <c r="C20" s="1213"/>
      <c r="D20" s="1213"/>
      <c r="E20" s="1213"/>
      <c r="F20" s="1213"/>
      <c r="G20" s="1213"/>
      <c r="H20" s="1213"/>
      <c r="I20" s="1213"/>
      <c r="J20" s="1213"/>
      <c r="K20" s="1213"/>
      <c r="L20" s="1271" t="s">
        <v>281</v>
      </c>
      <c r="M20" s="1272"/>
      <c r="N20" s="1268">
        <v>0</v>
      </c>
      <c r="O20" s="1273"/>
      <c r="P20" s="1273"/>
      <c r="Q20" s="1273"/>
      <c r="R20" s="1273"/>
      <c r="S20" s="1273"/>
      <c r="T20" s="1273"/>
      <c r="U20" s="1273"/>
      <c r="V20" s="1273"/>
      <c r="W20" s="1273"/>
      <c r="X20" s="1273"/>
      <c r="Y20" s="1273"/>
      <c r="Z20" s="1273"/>
      <c r="AA20" s="1273"/>
      <c r="AB20" s="1273"/>
      <c r="AC20" s="1273"/>
      <c r="AD20" s="1273"/>
      <c r="AE20" s="1273"/>
      <c r="AF20" s="1273"/>
      <c r="AG20" s="1273"/>
      <c r="AH20" s="1273"/>
      <c r="AI20" s="1273"/>
      <c r="AJ20" s="1273"/>
      <c r="AK20" s="1273"/>
      <c r="AL20" s="1273"/>
      <c r="AM20" s="1273"/>
      <c r="AN20" s="1273"/>
      <c r="AO20" s="1273"/>
      <c r="AP20" s="1273"/>
      <c r="AQ20" s="1274"/>
      <c r="AR20" s="1213"/>
      <c r="AS20" s="1213"/>
      <c r="AT20" s="1213"/>
      <c r="AU20" s="1213"/>
      <c r="AV20" s="1213"/>
      <c r="AW20" s="1213"/>
      <c r="AX20" s="1213"/>
      <c r="AY20" s="1213"/>
      <c r="AZ20" s="1213"/>
      <c r="BA20" s="1213"/>
      <c r="BB20" s="1213"/>
      <c r="BC20" s="1213"/>
      <c r="BD20" s="1213"/>
      <c r="BE20" s="1213"/>
      <c r="BF20" s="1213"/>
    </row>
    <row r="21" spans="1:58" s="655" customFormat="1">
      <c r="A21" s="1213">
        <v>1</v>
      </c>
      <c r="B21" s="1213"/>
      <c r="C21" s="1213"/>
      <c r="D21" s="1213"/>
      <c r="E21" s="1213"/>
      <c r="F21" s="1213"/>
      <c r="G21" s="1213" t="b">
        <v>1</v>
      </c>
      <c r="H21" s="1213"/>
      <c r="I21" s="1213"/>
      <c r="J21" s="1213"/>
      <c r="K21" s="1213"/>
      <c r="L21" s="1275" t="s">
        <v>686</v>
      </c>
      <c r="M21" s="1276"/>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8"/>
      <c r="AR21" s="1213"/>
      <c r="AS21" s="1213"/>
      <c r="AT21" s="1213"/>
      <c r="AU21" s="1213"/>
      <c r="AV21" s="1213"/>
      <c r="AW21" s="1213"/>
      <c r="AX21" s="1213"/>
      <c r="AY21" s="1213"/>
      <c r="AZ21" s="1213"/>
      <c r="BA21" s="1213"/>
      <c r="BB21" s="1213"/>
      <c r="BC21" s="1213"/>
      <c r="BD21" s="1213"/>
      <c r="BE21" s="1213"/>
      <c r="BF21" s="1213"/>
    </row>
    <row r="22" spans="1:58" s="388" customFormat="1">
      <c r="A22" s="1213">
        <v>1</v>
      </c>
      <c r="B22" s="1213" t="s">
        <v>1203</v>
      </c>
      <c r="C22" s="1279"/>
      <c r="D22" s="1279"/>
      <c r="E22" s="1279"/>
      <c r="F22" s="1279"/>
      <c r="G22" s="1213" t="b">
        <v>1</v>
      </c>
      <c r="H22" s="1279"/>
      <c r="I22" s="1279"/>
      <c r="J22" s="1279"/>
      <c r="K22" s="1279"/>
      <c r="L22" s="1280" t="s">
        <v>1135</v>
      </c>
      <c r="M22" s="1281" t="s">
        <v>678</v>
      </c>
      <c r="N22" s="1282">
        <v>0</v>
      </c>
      <c r="O22" s="1282">
        <v>0</v>
      </c>
      <c r="P22" s="1283">
        <v>0</v>
      </c>
      <c r="Q22" s="1282">
        <v>0</v>
      </c>
      <c r="R22" s="1282">
        <v>0</v>
      </c>
      <c r="S22" s="1283">
        <v>0</v>
      </c>
      <c r="T22" s="1282">
        <v>0</v>
      </c>
      <c r="U22" s="1282">
        <v>0</v>
      </c>
      <c r="V22" s="1283">
        <v>0</v>
      </c>
      <c r="W22" s="1282">
        <v>0</v>
      </c>
      <c r="X22" s="1282">
        <v>0</v>
      </c>
      <c r="Y22" s="1283">
        <v>0</v>
      </c>
      <c r="Z22" s="1282">
        <v>0</v>
      </c>
      <c r="AA22" s="1282">
        <v>0</v>
      </c>
      <c r="AB22" s="1283">
        <v>0</v>
      </c>
      <c r="AC22" s="1282">
        <v>0</v>
      </c>
      <c r="AD22" s="1282">
        <v>0</v>
      </c>
      <c r="AE22" s="1283">
        <v>0</v>
      </c>
      <c r="AF22" s="1282">
        <v>0</v>
      </c>
      <c r="AG22" s="1282">
        <v>0</v>
      </c>
      <c r="AH22" s="1283">
        <v>0</v>
      </c>
      <c r="AI22" s="1282">
        <v>0</v>
      </c>
      <c r="AJ22" s="1282">
        <v>0</v>
      </c>
      <c r="AK22" s="1283">
        <v>0</v>
      </c>
      <c r="AL22" s="1282">
        <v>0</v>
      </c>
      <c r="AM22" s="1282">
        <v>0</v>
      </c>
      <c r="AN22" s="1283">
        <v>0</v>
      </c>
      <c r="AO22" s="1282">
        <v>0</v>
      </c>
      <c r="AP22" s="1282">
        <v>0</v>
      </c>
      <c r="AQ22" s="1283">
        <v>0</v>
      </c>
      <c r="AR22" s="1279"/>
      <c r="AS22" s="1279"/>
      <c r="AT22" s="1279"/>
      <c r="AU22" s="1279"/>
      <c r="AV22" s="1279"/>
      <c r="AW22" s="1279"/>
      <c r="AX22" s="1279"/>
      <c r="AY22" s="1279"/>
      <c r="AZ22" s="1279"/>
      <c r="BA22" s="1279"/>
      <c r="BB22" s="1279"/>
      <c r="BC22" s="1279"/>
      <c r="BD22" s="1279"/>
      <c r="BE22" s="1279"/>
      <c r="BF22" s="1279"/>
    </row>
    <row r="23" spans="1:58" s="388" customFormat="1">
      <c r="A23" s="1213">
        <v>1</v>
      </c>
      <c r="B23" s="1213" t="s">
        <v>1204</v>
      </c>
      <c r="C23" s="1279"/>
      <c r="D23" s="1279"/>
      <c r="E23" s="1279"/>
      <c r="F23" s="1279"/>
      <c r="G23" s="1213" t="b">
        <v>1</v>
      </c>
      <c r="H23" s="1279"/>
      <c r="I23" s="1279"/>
      <c r="J23" s="1279"/>
      <c r="K23" s="1279"/>
      <c r="L23" s="1280" t="s">
        <v>1136</v>
      </c>
      <c r="M23" s="1281" t="s">
        <v>678</v>
      </c>
      <c r="N23" s="1282">
        <v>0</v>
      </c>
      <c r="O23" s="1282">
        <v>0</v>
      </c>
      <c r="P23" s="1283">
        <v>0</v>
      </c>
      <c r="Q23" s="1282">
        <v>0</v>
      </c>
      <c r="R23" s="1282">
        <v>0</v>
      </c>
      <c r="S23" s="1283">
        <v>0</v>
      </c>
      <c r="T23" s="1282">
        <v>0</v>
      </c>
      <c r="U23" s="1282">
        <v>0</v>
      </c>
      <c r="V23" s="1283">
        <v>0</v>
      </c>
      <c r="W23" s="1282">
        <v>0</v>
      </c>
      <c r="X23" s="1282">
        <v>0</v>
      </c>
      <c r="Y23" s="1283">
        <v>0</v>
      </c>
      <c r="Z23" s="1282">
        <v>0</v>
      </c>
      <c r="AA23" s="1282">
        <v>0</v>
      </c>
      <c r="AB23" s="1283">
        <v>0</v>
      </c>
      <c r="AC23" s="1282">
        <v>0</v>
      </c>
      <c r="AD23" s="1282">
        <v>0</v>
      </c>
      <c r="AE23" s="1283">
        <v>0</v>
      </c>
      <c r="AF23" s="1282">
        <v>0</v>
      </c>
      <c r="AG23" s="1282">
        <v>0</v>
      </c>
      <c r="AH23" s="1283">
        <v>0</v>
      </c>
      <c r="AI23" s="1282">
        <v>0</v>
      </c>
      <c r="AJ23" s="1282">
        <v>0</v>
      </c>
      <c r="AK23" s="1283">
        <v>0</v>
      </c>
      <c r="AL23" s="1282">
        <v>0</v>
      </c>
      <c r="AM23" s="1282">
        <v>0</v>
      </c>
      <c r="AN23" s="1283">
        <v>0</v>
      </c>
      <c r="AO23" s="1282">
        <v>0</v>
      </c>
      <c r="AP23" s="1282">
        <v>0</v>
      </c>
      <c r="AQ23" s="1283">
        <v>0</v>
      </c>
      <c r="AR23" s="1279"/>
      <c r="AS23" s="1279"/>
      <c r="AT23" s="1279"/>
      <c r="AU23" s="1279"/>
      <c r="AV23" s="1279"/>
      <c r="AW23" s="1279"/>
      <c r="AX23" s="1279"/>
      <c r="AY23" s="1279"/>
      <c r="AZ23" s="1279"/>
      <c r="BA23" s="1279"/>
      <c r="BB23" s="1279"/>
      <c r="BC23" s="1279"/>
      <c r="BD23" s="1279"/>
      <c r="BE23" s="1279"/>
      <c r="BF23" s="1279"/>
    </row>
    <row r="24" spans="1:58" s="655" customFormat="1">
      <c r="A24" s="1213">
        <v>1</v>
      </c>
      <c r="B24" s="1213"/>
      <c r="C24" s="1213"/>
      <c r="D24" s="1213"/>
      <c r="E24" s="1213"/>
      <c r="F24" s="1213"/>
      <c r="G24" s="1213" t="b">
        <v>1</v>
      </c>
      <c r="H24" s="1213"/>
      <c r="I24" s="1213"/>
      <c r="J24" s="1213"/>
      <c r="K24" s="1213"/>
      <c r="L24" s="1284" t="s">
        <v>687</v>
      </c>
      <c r="M24" s="1285" t="s">
        <v>145</v>
      </c>
      <c r="N24" s="1286">
        <v>0</v>
      </c>
      <c r="O24" s="1286">
        <v>0</v>
      </c>
      <c r="P24" s="1287"/>
      <c r="Q24" s="1286">
        <v>0</v>
      </c>
      <c r="R24" s="1286">
        <v>0</v>
      </c>
      <c r="S24" s="1287"/>
      <c r="T24" s="1286">
        <v>0</v>
      </c>
      <c r="U24" s="1286">
        <v>0</v>
      </c>
      <c r="V24" s="1287"/>
      <c r="W24" s="1286">
        <v>0</v>
      </c>
      <c r="X24" s="1286">
        <v>0</v>
      </c>
      <c r="Y24" s="1287"/>
      <c r="Z24" s="1286">
        <v>0</v>
      </c>
      <c r="AA24" s="1286">
        <v>0</v>
      </c>
      <c r="AB24" s="1287"/>
      <c r="AC24" s="1286">
        <v>0</v>
      </c>
      <c r="AD24" s="1286">
        <v>0</v>
      </c>
      <c r="AE24" s="1287"/>
      <c r="AF24" s="1286">
        <v>0</v>
      </c>
      <c r="AG24" s="1286">
        <v>0</v>
      </c>
      <c r="AH24" s="1287"/>
      <c r="AI24" s="1286">
        <v>0</v>
      </c>
      <c r="AJ24" s="1286">
        <v>0</v>
      </c>
      <c r="AK24" s="1287"/>
      <c r="AL24" s="1286">
        <v>0</v>
      </c>
      <c r="AM24" s="1286">
        <v>0</v>
      </c>
      <c r="AN24" s="1287"/>
      <c r="AO24" s="1286">
        <v>0</v>
      </c>
      <c r="AP24" s="1286">
        <v>0</v>
      </c>
      <c r="AQ24" s="1287"/>
      <c r="AR24" s="1213"/>
      <c r="AS24" s="1213"/>
      <c r="AT24" s="1213"/>
      <c r="AU24" s="1213"/>
      <c r="AV24" s="1213"/>
      <c r="AW24" s="1213"/>
      <c r="AX24" s="1213"/>
      <c r="AY24" s="1213"/>
      <c r="AZ24" s="1213"/>
      <c r="BA24" s="1213"/>
      <c r="BB24" s="1213"/>
      <c r="BC24" s="1213"/>
      <c r="BD24" s="1213"/>
      <c r="BE24" s="1213"/>
      <c r="BF24" s="1213"/>
    </row>
    <row r="25" spans="1:58" s="655" customFormat="1">
      <c r="A25" s="1213">
        <v>1</v>
      </c>
      <c r="B25" s="1079" t="s">
        <v>1212</v>
      </c>
      <c r="C25" s="1213"/>
      <c r="D25" s="1213"/>
      <c r="E25" s="1213"/>
      <c r="F25" s="1213"/>
      <c r="G25" s="1213" t="b">
        <v>1</v>
      </c>
      <c r="H25" s="1213"/>
      <c r="I25" s="1213"/>
      <c r="J25" s="1213"/>
      <c r="K25" s="1213"/>
      <c r="L25" s="1284" t="s">
        <v>688</v>
      </c>
      <c r="M25" s="1285" t="s">
        <v>328</v>
      </c>
      <c r="N25" s="1288"/>
      <c r="O25" s="1288"/>
      <c r="P25" s="1289">
        <v>0</v>
      </c>
      <c r="Q25" s="1288"/>
      <c r="R25" s="1288"/>
      <c r="S25" s="1289">
        <v>0</v>
      </c>
      <c r="T25" s="1288"/>
      <c r="U25" s="1288"/>
      <c r="V25" s="1289">
        <v>0</v>
      </c>
      <c r="W25" s="1288"/>
      <c r="X25" s="1288"/>
      <c r="Y25" s="1289">
        <v>0</v>
      </c>
      <c r="Z25" s="1288"/>
      <c r="AA25" s="1288"/>
      <c r="AB25" s="1289">
        <v>0</v>
      </c>
      <c r="AC25" s="1288">
        <v>0</v>
      </c>
      <c r="AD25" s="1288">
        <v>0</v>
      </c>
      <c r="AE25" s="1289">
        <v>0</v>
      </c>
      <c r="AF25" s="1288">
        <v>0</v>
      </c>
      <c r="AG25" s="1288">
        <v>0</v>
      </c>
      <c r="AH25" s="1289">
        <v>0</v>
      </c>
      <c r="AI25" s="1288">
        <v>0</v>
      </c>
      <c r="AJ25" s="1288">
        <v>0</v>
      </c>
      <c r="AK25" s="1289">
        <v>0</v>
      </c>
      <c r="AL25" s="1288">
        <v>0</v>
      </c>
      <c r="AM25" s="1288">
        <v>0</v>
      </c>
      <c r="AN25" s="1289">
        <v>0</v>
      </c>
      <c r="AO25" s="1288">
        <v>0</v>
      </c>
      <c r="AP25" s="1288">
        <v>0</v>
      </c>
      <c r="AQ25" s="1289">
        <v>0</v>
      </c>
      <c r="AR25" s="1213"/>
      <c r="AS25" s="1213"/>
      <c r="AT25" s="1213"/>
      <c r="AU25" s="1213"/>
      <c r="AV25" s="1213"/>
      <c r="AW25" s="1213"/>
      <c r="AX25" s="1213"/>
      <c r="AY25" s="1213"/>
      <c r="AZ25" s="1213"/>
      <c r="BA25" s="1213"/>
      <c r="BB25" s="1213"/>
      <c r="BC25" s="1213"/>
      <c r="BD25" s="1213"/>
      <c r="BE25" s="1213"/>
      <c r="BF25" s="1213"/>
    </row>
    <row r="26" spans="1:58" s="388" customFormat="1">
      <c r="A26" s="1213">
        <v>1</v>
      </c>
      <c r="B26" s="1079" t="s">
        <v>1206</v>
      </c>
      <c r="C26" s="1279"/>
      <c r="D26" s="1279"/>
      <c r="E26" s="1279"/>
      <c r="F26" s="1279"/>
      <c r="G26" s="1213" t="b">
        <v>1</v>
      </c>
      <c r="H26" s="1279"/>
      <c r="I26" s="1279"/>
      <c r="J26" s="1279"/>
      <c r="K26" s="1279"/>
      <c r="L26" s="1280" t="s">
        <v>689</v>
      </c>
      <c r="M26" s="1281" t="s">
        <v>678</v>
      </c>
      <c r="N26" s="1282">
        <v>0</v>
      </c>
      <c r="O26" s="1282">
        <v>0</v>
      </c>
      <c r="P26" s="1283">
        <v>0</v>
      </c>
      <c r="Q26" s="1282">
        <v>0</v>
      </c>
      <c r="R26" s="1282">
        <v>0</v>
      </c>
      <c r="S26" s="1283">
        <v>0</v>
      </c>
      <c r="T26" s="1282">
        <v>0</v>
      </c>
      <c r="U26" s="1282">
        <v>0</v>
      </c>
      <c r="V26" s="1283">
        <v>0</v>
      </c>
      <c r="W26" s="1282">
        <v>0</v>
      </c>
      <c r="X26" s="1282">
        <v>0</v>
      </c>
      <c r="Y26" s="1283">
        <v>0</v>
      </c>
      <c r="Z26" s="1282">
        <v>0</v>
      </c>
      <c r="AA26" s="1282">
        <v>0</v>
      </c>
      <c r="AB26" s="1283">
        <v>0</v>
      </c>
      <c r="AC26" s="1282">
        <v>0</v>
      </c>
      <c r="AD26" s="1282">
        <v>0</v>
      </c>
      <c r="AE26" s="1283">
        <v>0</v>
      </c>
      <c r="AF26" s="1282">
        <v>0</v>
      </c>
      <c r="AG26" s="1282">
        <v>0</v>
      </c>
      <c r="AH26" s="1283">
        <v>0</v>
      </c>
      <c r="AI26" s="1282">
        <v>0</v>
      </c>
      <c r="AJ26" s="1282">
        <v>0</v>
      </c>
      <c r="AK26" s="1283">
        <v>0</v>
      </c>
      <c r="AL26" s="1282">
        <v>0</v>
      </c>
      <c r="AM26" s="1282">
        <v>0</v>
      </c>
      <c r="AN26" s="1283">
        <v>0</v>
      </c>
      <c r="AO26" s="1282">
        <v>0</v>
      </c>
      <c r="AP26" s="1282">
        <v>0</v>
      </c>
      <c r="AQ26" s="1283">
        <v>0</v>
      </c>
      <c r="AR26" s="1279"/>
      <c r="AS26" s="1279"/>
      <c r="AT26" s="1279"/>
      <c r="AU26" s="1279"/>
      <c r="AV26" s="1279"/>
      <c r="AW26" s="1279"/>
      <c r="AX26" s="1279"/>
      <c r="AY26" s="1279"/>
      <c r="AZ26" s="1279"/>
      <c r="BA26" s="1279"/>
      <c r="BB26" s="1279"/>
      <c r="BC26" s="1279"/>
      <c r="BD26" s="1279"/>
      <c r="BE26" s="1279"/>
      <c r="BF26" s="1279"/>
    </row>
    <row r="27" spans="1:58" s="388" customFormat="1">
      <c r="A27" s="1213">
        <v>1</v>
      </c>
      <c r="B27" s="1079" t="s">
        <v>1205</v>
      </c>
      <c r="C27" s="1279"/>
      <c r="D27" s="1279"/>
      <c r="E27" s="1279"/>
      <c r="F27" s="1279"/>
      <c r="G27" s="1213" t="b">
        <v>1</v>
      </c>
      <c r="H27" s="1279"/>
      <c r="I27" s="1279"/>
      <c r="J27" s="1279"/>
      <c r="K27" s="1279"/>
      <c r="L27" s="1280" t="s">
        <v>690</v>
      </c>
      <c r="M27" s="1281" t="s">
        <v>678</v>
      </c>
      <c r="N27" s="1282">
        <v>0</v>
      </c>
      <c r="O27" s="1282">
        <v>0</v>
      </c>
      <c r="P27" s="1283">
        <v>0</v>
      </c>
      <c r="Q27" s="1282">
        <v>0</v>
      </c>
      <c r="R27" s="1282">
        <v>0</v>
      </c>
      <c r="S27" s="1283">
        <v>0</v>
      </c>
      <c r="T27" s="1282">
        <v>0</v>
      </c>
      <c r="U27" s="1282">
        <v>0</v>
      </c>
      <c r="V27" s="1283">
        <v>0</v>
      </c>
      <c r="W27" s="1282">
        <v>0</v>
      </c>
      <c r="X27" s="1282">
        <v>0</v>
      </c>
      <c r="Y27" s="1283">
        <v>0</v>
      </c>
      <c r="Z27" s="1282">
        <v>0</v>
      </c>
      <c r="AA27" s="1282">
        <v>0</v>
      </c>
      <c r="AB27" s="1283">
        <v>0</v>
      </c>
      <c r="AC27" s="1282">
        <v>0</v>
      </c>
      <c r="AD27" s="1282">
        <v>0</v>
      </c>
      <c r="AE27" s="1283">
        <v>0</v>
      </c>
      <c r="AF27" s="1282">
        <v>0</v>
      </c>
      <c r="AG27" s="1282">
        <v>0</v>
      </c>
      <c r="AH27" s="1283">
        <v>0</v>
      </c>
      <c r="AI27" s="1282">
        <v>0</v>
      </c>
      <c r="AJ27" s="1282">
        <v>0</v>
      </c>
      <c r="AK27" s="1283">
        <v>0</v>
      </c>
      <c r="AL27" s="1282">
        <v>0</v>
      </c>
      <c r="AM27" s="1282">
        <v>0</v>
      </c>
      <c r="AN27" s="1283">
        <v>0</v>
      </c>
      <c r="AO27" s="1282">
        <v>0</v>
      </c>
      <c r="AP27" s="1282">
        <v>0</v>
      </c>
      <c r="AQ27" s="1283">
        <v>0</v>
      </c>
      <c r="AR27" s="1279"/>
      <c r="AS27" s="1279"/>
      <c r="AT27" s="1279"/>
      <c r="AU27" s="1279"/>
      <c r="AV27" s="1279"/>
      <c r="AW27" s="1279"/>
      <c r="AX27" s="1279"/>
      <c r="AY27" s="1279"/>
      <c r="AZ27" s="1279"/>
      <c r="BA27" s="1279"/>
      <c r="BB27" s="1279"/>
      <c r="BC27" s="1279"/>
      <c r="BD27" s="1279"/>
      <c r="BE27" s="1279"/>
      <c r="BF27" s="1279"/>
    </row>
    <row r="28" spans="1:58" s="655" customFormat="1">
      <c r="A28" s="1213">
        <v>1</v>
      </c>
      <c r="B28" s="1079"/>
      <c r="C28" s="1213"/>
      <c r="D28" s="1213"/>
      <c r="E28" s="1213"/>
      <c r="F28" s="1213"/>
      <c r="G28" s="1213" t="b">
        <v>1</v>
      </c>
      <c r="H28" s="1213"/>
      <c r="I28" s="1213"/>
      <c r="J28" s="1213"/>
      <c r="K28" s="1213"/>
      <c r="L28" s="1284" t="s">
        <v>687</v>
      </c>
      <c r="M28" s="1285" t="s">
        <v>145</v>
      </c>
      <c r="N28" s="1286">
        <v>0</v>
      </c>
      <c r="O28" s="1286">
        <v>0</v>
      </c>
      <c r="P28" s="1287"/>
      <c r="Q28" s="1286">
        <v>0</v>
      </c>
      <c r="R28" s="1286">
        <v>0</v>
      </c>
      <c r="S28" s="1287"/>
      <c r="T28" s="1286">
        <v>0</v>
      </c>
      <c r="U28" s="1286">
        <v>0</v>
      </c>
      <c r="V28" s="1287"/>
      <c r="W28" s="1286">
        <v>0</v>
      </c>
      <c r="X28" s="1286">
        <v>0</v>
      </c>
      <c r="Y28" s="1287"/>
      <c r="Z28" s="1286">
        <v>0</v>
      </c>
      <c r="AA28" s="1286">
        <v>0</v>
      </c>
      <c r="AB28" s="1287"/>
      <c r="AC28" s="1286">
        <v>0</v>
      </c>
      <c r="AD28" s="1286">
        <v>0</v>
      </c>
      <c r="AE28" s="1287"/>
      <c r="AF28" s="1286">
        <v>0</v>
      </c>
      <c r="AG28" s="1286">
        <v>0</v>
      </c>
      <c r="AH28" s="1287"/>
      <c r="AI28" s="1286">
        <v>0</v>
      </c>
      <c r="AJ28" s="1286">
        <v>0</v>
      </c>
      <c r="AK28" s="1287"/>
      <c r="AL28" s="1286">
        <v>0</v>
      </c>
      <c r="AM28" s="1286">
        <v>0</v>
      </c>
      <c r="AN28" s="1287"/>
      <c r="AO28" s="1286">
        <v>0</v>
      </c>
      <c r="AP28" s="1286">
        <v>0</v>
      </c>
      <c r="AQ28" s="1287"/>
      <c r="AR28" s="1213"/>
      <c r="AS28" s="1213"/>
      <c r="AT28" s="1213"/>
      <c r="AU28" s="1213"/>
      <c r="AV28" s="1213"/>
      <c r="AW28" s="1213"/>
      <c r="AX28" s="1213"/>
      <c r="AY28" s="1213"/>
      <c r="AZ28" s="1213"/>
      <c r="BA28" s="1213"/>
      <c r="BB28" s="1213"/>
      <c r="BC28" s="1213"/>
      <c r="BD28" s="1213"/>
      <c r="BE28" s="1213"/>
      <c r="BF28" s="1213"/>
    </row>
    <row r="29" spans="1:58" s="655" customFormat="1">
      <c r="A29" s="1213">
        <v>1</v>
      </c>
      <c r="B29" s="1079" t="s">
        <v>1213</v>
      </c>
      <c r="C29" s="1213"/>
      <c r="D29" s="1213"/>
      <c r="E29" s="1213"/>
      <c r="F29" s="1213"/>
      <c r="G29" s="1213" t="b">
        <v>1</v>
      </c>
      <c r="H29" s="1213"/>
      <c r="I29" s="1213"/>
      <c r="J29" s="1213"/>
      <c r="K29" s="1213"/>
      <c r="L29" s="1284" t="s">
        <v>1207</v>
      </c>
      <c r="M29" s="1285" t="s">
        <v>328</v>
      </c>
      <c r="N29" s="1288"/>
      <c r="O29" s="1288"/>
      <c r="P29" s="1289">
        <v>0</v>
      </c>
      <c r="Q29" s="1288"/>
      <c r="R29" s="1288"/>
      <c r="S29" s="1289">
        <v>0</v>
      </c>
      <c r="T29" s="1288"/>
      <c r="U29" s="1288"/>
      <c r="V29" s="1289">
        <v>0</v>
      </c>
      <c r="W29" s="1288"/>
      <c r="X29" s="1288"/>
      <c r="Y29" s="1289">
        <v>0</v>
      </c>
      <c r="Z29" s="1288"/>
      <c r="AA29" s="1288"/>
      <c r="AB29" s="1289">
        <v>0</v>
      </c>
      <c r="AC29" s="1288">
        <v>0</v>
      </c>
      <c r="AD29" s="1288">
        <v>0</v>
      </c>
      <c r="AE29" s="1289">
        <v>0</v>
      </c>
      <c r="AF29" s="1288">
        <v>0</v>
      </c>
      <c r="AG29" s="1288">
        <v>0</v>
      </c>
      <c r="AH29" s="1289">
        <v>0</v>
      </c>
      <c r="AI29" s="1288">
        <v>0</v>
      </c>
      <c r="AJ29" s="1288">
        <v>0</v>
      </c>
      <c r="AK29" s="1289">
        <v>0</v>
      </c>
      <c r="AL29" s="1288">
        <v>0</v>
      </c>
      <c r="AM29" s="1288">
        <v>0</v>
      </c>
      <c r="AN29" s="1289">
        <v>0</v>
      </c>
      <c r="AO29" s="1288">
        <v>0</v>
      </c>
      <c r="AP29" s="1288">
        <v>0</v>
      </c>
      <c r="AQ29" s="1289">
        <v>0</v>
      </c>
      <c r="AR29" s="1213"/>
      <c r="AS29" s="1213"/>
      <c r="AT29" s="1213"/>
      <c r="AU29" s="1213"/>
      <c r="AV29" s="1213"/>
      <c r="AW29" s="1213"/>
      <c r="AX29" s="1213"/>
      <c r="AY29" s="1213"/>
      <c r="AZ29" s="1213"/>
      <c r="BA29" s="1213"/>
      <c r="BB29" s="1213"/>
      <c r="BC29" s="1213"/>
      <c r="BD29" s="1213"/>
      <c r="BE29" s="1213"/>
      <c r="BF29" s="1213"/>
    </row>
    <row r="30" spans="1:58" s="655" customFormat="1" ht="0.2" customHeight="1">
      <c r="A30" s="1213">
        <v>1</v>
      </c>
      <c r="B30" s="1213"/>
      <c r="C30" s="1213"/>
      <c r="D30" s="1213"/>
      <c r="E30" s="1213"/>
      <c r="F30" s="1213"/>
      <c r="G30" s="1213" t="b">
        <v>0</v>
      </c>
      <c r="H30" s="1213"/>
      <c r="I30" s="1213"/>
      <c r="J30" s="1213"/>
      <c r="K30" s="1213"/>
      <c r="L30" s="1275" t="s">
        <v>691</v>
      </c>
      <c r="M30" s="1276"/>
      <c r="N30" s="1277"/>
      <c r="O30" s="1277"/>
      <c r="P30" s="1277"/>
      <c r="Q30" s="1277"/>
      <c r="R30" s="1277"/>
      <c r="S30" s="1277"/>
      <c r="T30" s="1277"/>
      <c r="U30" s="1277"/>
      <c r="V30" s="1277"/>
      <c r="W30" s="1277"/>
      <c r="X30" s="1277"/>
      <c r="Y30" s="1277"/>
      <c r="Z30" s="1277"/>
      <c r="AA30" s="1277"/>
      <c r="AB30" s="1277"/>
      <c r="AC30" s="1277"/>
      <c r="AD30" s="1277"/>
      <c r="AE30" s="1277"/>
      <c r="AF30" s="1277"/>
      <c r="AG30" s="1277"/>
      <c r="AH30" s="1277"/>
      <c r="AI30" s="1277"/>
      <c r="AJ30" s="1277"/>
      <c r="AK30" s="1277"/>
      <c r="AL30" s="1277"/>
      <c r="AM30" s="1277"/>
      <c r="AN30" s="1277"/>
      <c r="AO30" s="1277"/>
      <c r="AP30" s="1277"/>
      <c r="AQ30" s="1278"/>
      <c r="AR30" s="1213"/>
      <c r="AS30" s="1213"/>
      <c r="AT30" s="1213"/>
      <c r="AU30" s="1213"/>
      <c r="AV30" s="1213"/>
      <c r="AW30" s="1213"/>
      <c r="AX30" s="1213"/>
      <c r="AY30" s="1213"/>
      <c r="AZ30" s="1213"/>
      <c r="BA30" s="1213"/>
      <c r="BB30" s="1213"/>
      <c r="BC30" s="1213"/>
      <c r="BD30" s="1213"/>
      <c r="BE30" s="1213"/>
      <c r="BF30" s="1213"/>
    </row>
    <row r="31" spans="1:58" s="655" customFormat="1" ht="0.2" customHeight="1">
      <c r="A31" s="1213">
        <v>1</v>
      </c>
      <c r="B31" s="1213"/>
      <c r="C31" s="1213"/>
      <c r="D31" s="1213"/>
      <c r="E31" s="1213"/>
      <c r="F31" s="1213"/>
      <c r="G31" s="1213" t="b">
        <v>0</v>
      </c>
      <c r="H31" s="1213"/>
      <c r="I31" s="1213"/>
      <c r="J31" s="1213"/>
      <c r="K31" s="1213"/>
      <c r="L31" s="399" t="s">
        <v>1214</v>
      </c>
      <c r="M31" s="400"/>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2"/>
      <c r="AR31" s="1213"/>
      <c r="AS31" s="1213"/>
      <c r="AT31" s="1213"/>
      <c r="AU31" s="1213"/>
      <c r="AV31" s="1213"/>
      <c r="AW31" s="1213"/>
      <c r="AX31" s="1213"/>
      <c r="AY31" s="1213"/>
      <c r="AZ31" s="1213"/>
      <c r="BA31" s="1213"/>
      <c r="BB31" s="1213"/>
      <c r="BC31" s="1213"/>
      <c r="BD31" s="1213"/>
      <c r="BE31" s="1213"/>
      <c r="BF31" s="1213"/>
    </row>
    <row r="32" spans="1:58" s="655" customFormat="1" ht="0.2" customHeight="1">
      <c r="A32" s="1213">
        <v>1</v>
      </c>
      <c r="B32" s="1213"/>
      <c r="C32" s="1213"/>
      <c r="D32" s="1213"/>
      <c r="E32" s="1213"/>
      <c r="F32" s="1213"/>
      <c r="G32" s="1213" t="b">
        <v>0</v>
      </c>
      <c r="H32" s="1213"/>
      <c r="I32" s="1213"/>
      <c r="J32" s="1213"/>
      <c r="K32" s="1213"/>
      <c r="L32" s="1290" t="s">
        <v>692</v>
      </c>
      <c r="M32" s="1285" t="s">
        <v>678</v>
      </c>
      <c r="N32" s="1291">
        <v>0</v>
      </c>
      <c r="O32" s="1291">
        <v>0</v>
      </c>
      <c r="P32" s="1287">
        <v>0</v>
      </c>
      <c r="Q32" s="1291">
        <v>0</v>
      </c>
      <c r="R32" s="1291">
        <v>0</v>
      </c>
      <c r="S32" s="1287">
        <v>0</v>
      </c>
      <c r="T32" s="1291">
        <v>0</v>
      </c>
      <c r="U32" s="1291">
        <v>0</v>
      </c>
      <c r="V32" s="1287">
        <v>0</v>
      </c>
      <c r="W32" s="1291">
        <v>0</v>
      </c>
      <c r="X32" s="1291">
        <v>0</v>
      </c>
      <c r="Y32" s="1287">
        <v>0</v>
      </c>
      <c r="Z32" s="1291">
        <v>0</v>
      </c>
      <c r="AA32" s="1291">
        <v>0</v>
      </c>
      <c r="AB32" s="1287">
        <v>0</v>
      </c>
      <c r="AC32" s="1291">
        <v>0</v>
      </c>
      <c r="AD32" s="1291">
        <v>0</v>
      </c>
      <c r="AE32" s="1287">
        <v>0</v>
      </c>
      <c r="AF32" s="1291">
        <v>0</v>
      </c>
      <c r="AG32" s="1291">
        <v>0</v>
      </c>
      <c r="AH32" s="1287">
        <v>0</v>
      </c>
      <c r="AI32" s="1291">
        <v>0</v>
      </c>
      <c r="AJ32" s="1291">
        <v>0</v>
      </c>
      <c r="AK32" s="1287">
        <v>0</v>
      </c>
      <c r="AL32" s="1291">
        <v>0</v>
      </c>
      <c r="AM32" s="1291">
        <v>0</v>
      </c>
      <c r="AN32" s="1287">
        <v>0</v>
      </c>
      <c r="AO32" s="1291">
        <v>0</v>
      </c>
      <c r="AP32" s="1291">
        <v>0</v>
      </c>
      <c r="AQ32" s="1287">
        <v>0</v>
      </c>
      <c r="AR32" s="1213"/>
      <c r="AS32" s="1213"/>
      <c r="AT32" s="1213"/>
      <c r="AU32" s="1213"/>
      <c r="AV32" s="1213"/>
      <c r="AW32" s="1213"/>
      <c r="AX32" s="1213"/>
      <c r="AY32" s="1213"/>
      <c r="AZ32" s="1213"/>
      <c r="BA32" s="1213"/>
      <c r="BB32" s="1213"/>
      <c r="BC32" s="1213"/>
      <c r="BD32" s="1213"/>
      <c r="BE32" s="1213"/>
      <c r="BF32" s="1213"/>
    </row>
    <row r="33" spans="1:58" s="655" customFormat="1" ht="0.2" customHeight="1">
      <c r="A33" s="1213">
        <v>1</v>
      </c>
      <c r="B33" s="1213"/>
      <c r="C33" s="1213"/>
      <c r="D33" s="1213"/>
      <c r="E33" s="1213"/>
      <c r="F33" s="1213"/>
      <c r="G33" s="1213" t="b">
        <v>0</v>
      </c>
      <c r="H33" s="1213"/>
      <c r="I33" s="1213"/>
      <c r="J33" s="1213"/>
      <c r="K33" s="1213"/>
      <c r="L33" s="1290" t="s">
        <v>693</v>
      </c>
      <c r="M33" s="1285" t="s">
        <v>678</v>
      </c>
      <c r="N33" s="1291"/>
      <c r="O33" s="1291"/>
      <c r="P33" s="1287">
        <v>0</v>
      </c>
      <c r="Q33" s="1291"/>
      <c r="R33" s="1291"/>
      <c r="S33" s="1287">
        <v>0</v>
      </c>
      <c r="T33" s="1291"/>
      <c r="U33" s="1291"/>
      <c r="V33" s="1287">
        <v>0</v>
      </c>
      <c r="W33" s="1291"/>
      <c r="X33" s="1291"/>
      <c r="Y33" s="1287">
        <v>0</v>
      </c>
      <c r="Z33" s="1291"/>
      <c r="AA33" s="1291"/>
      <c r="AB33" s="1287">
        <v>0</v>
      </c>
      <c r="AC33" s="1291"/>
      <c r="AD33" s="1291"/>
      <c r="AE33" s="1287">
        <v>0</v>
      </c>
      <c r="AF33" s="1291"/>
      <c r="AG33" s="1291"/>
      <c r="AH33" s="1287">
        <v>0</v>
      </c>
      <c r="AI33" s="1291"/>
      <c r="AJ33" s="1291"/>
      <c r="AK33" s="1287">
        <v>0</v>
      </c>
      <c r="AL33" s="1291"/>
      <c r="AM33" s="1291"/>
      <c r="AN33" s="1287">
        <v>0</v>
      </c>
      <c r="AO33" s="1291"/>
      <c r="AP33" s="1291"/>
      <c r="AQ33" s="1287">
        <v>0</v>
      </c>
      <c r="AR33" s="1213"/>
      <c r="AS33" s="1213"/>
      <c r="AT33" s="1213"/>
      <c r="AU33" s="1213"/>
      <c r="AV33" s="1213"/>
      <c r="AW33" s="1213"/>
      <c r="AX33" s="1213"/>
      <c r="AY33" s="1213"/>
      <c r="AZ33" s="1213"/>
      <c r="BA33" s="1213"/>
      <c r="BB33" s="1213"/>
      <c r="BC33" s="1213"/>
      <c r="BD33" s="1213"/>
      <c r="BE33" s="1213"/>
      <c r="BF33" s="1213"/>
    </row>
    <row r="34" spans="1:58" s="655" customFormat="1" ht="0.2" customHeight="1">
      <c r="A34" s="1213">
        <v>1</v>
      </c>
      <c r="B34" s="1079" t="s">
        <v>1208</v>
      </c>
      <c r="C34" s="1213"/>
      <c r="D34" s="1213"/>
      <c r="E34" s="1213"/>
      <c r="F34" s="1213"/>
      <c r="G34" s="1213" t="b">
        <v>0</v>
      </c>
      <c r="H34" s="1213"/>
      <c r="I34" s="1213"/>
      <c r="J34" s="1213"/>
      <c r="K34" s="1213"/>
      <c r="L34" s="1290" t="s">
        <v>694</v>
      </c>
      <c r="M34" s="1285" t="s">
        <v>328</v>
      </c>
      <c r="N34" s="1288">
        <v>0</v>
      </c>
      <c r="O34" s="1288">
        <v>0</v>
      </c>
      <c r="P34" s="1289">
        <v>0</v>
      </c>
      <c r="Q34" s="1288">
        <v>0</v>
      </c>
      <c r="R34" s="1288">
        <v>0</v>
      </c>
      <c r="S34" s="1289">
        <v>0</v>
      </c>
      <c r="T34" s="1288">
        <v>0</v>
      </c>
      <c r="U34" s="1288">
        <v>0</v>
      </c>
      <c r="V34" s="1289">
        <v>0</v>
      </c>
      <c r="W34" s="1288">
        <v>0</v>
      </c>
      <c r="X34" s="1288">
        <v>0</v>
      </c>
      <c r="Y34" s="1289">
        <v>0</v>
      </c>
      <c r="Z34" s="1288">
        <v>0</v>
      </c>
      <c r="AA34" s="1288">
        <v>0</v>
      </c>
      <c r="AB34" s="1289">
        <v>0</v>
      </c>
      <c r="AC34" s="1288">
        <v>0</v>
      </c>
      <c r="AD34" s="1288">
        <v>0</v>
      </c>
      <c r="AE34" s="1289">
        <v>0</v>
      </c>
      <c r="AF34" s="1288">
        <v>0</v>
      </c>
      <c r="AG34" s="1288">
        <v>0</v>
      </c>
      <c r="AH34" s="1289">
        <v>0</v>
      </c>
      <c r="AI34" s="1288">
        <v>0</v>
      </c>
      <c r="AJ34" s="1288">
        <v>0</v>
      </c>
      <c r="AK34" s="1289">
        <v>0</v>
      </c>
      <c r="AL34" s="1288">
        <v>0</v>
      </c>
      <c r="AM34" s="1288">
        <v>0</v>
      </c>
      <c r="AN34" s="1289">
        <v>0</v>
      </c>
      <c r="AO34" s="1288">
        <v>0</v>
      </c>
      <c r="AP34" s="1288">
        <v>0</v>
      </c>
      <c r="AQ34" s="1289">
        <v>0</v>
      </c>
      <c r="AR34" s="1213"/>
      <c r="AS34" s="1213"/>
      <c r="AT34" s="1213"/>
      <c r="AU34" s="1213"/>
      <c r="AV34" s="1213"/>
      <c r="AW34" s="1213"/>
      <c r="AX34" s="1213"/>
      <c r="AY34" s="1213"/>
      <c r="AZ34" s="1213"/>
      <c r="BA34" s="1213"/>
      <c r="BB34" s="1213"/>
      <c r="BC34" s="1213"/>
      <c r="BD34" s="1213"/>
      <c r="BE34" s="1213"/>
      <c r="BF34" s="1213"/>
    </row>
    <row r="35" spans="1:58" s="655" customFormat="1" ht="0.2" customHeight="1">
      <c r="A35" s="1213">
        <v>1</v>
      </c>
      <c r="B35" s="1213"/>
      <c r="C35" s="1213"/>
      <c r="D35" s="1213"/>
      <c r="E35" s="1213"/>
      <c r="F35" s="1213"/>
      <c r="G35" s="1213" t="b">
        <v>0</v>
      </c>
      <c r="H35" s="1213"/>
      <c r="I35" s="1213"/>
      <c r="J35" s="1213"/>
      <c r="K35" s="1213"/>
      <c r="L35" s="1290" t="s">
        <v>695</v>
      </c>
      <c r="M35" s="1285" t="s">
        <v>696</v>
      </c>
      <c r="N35" s="1291"/>
      <c r="O35" s="1291"/>
      <c r="P35" s="1287">
        <v>0</v>
      </c>
      <c r="Q35" s="1291"/>
      <c r="R35" s="1291"/>
      <c r="S35" s="1287">
        <v>0</v>
      </c>
      <c r="T35" s="1291"/>
      <c r="U35" s="1291"/>
      <c r="V35" s="1287">
        <v>0</v>
      </c>
      <c r="W35" s="1291"/>
      <c r="X35" s="1291"/>
      <c r="Y35" s="1287">
        <v>0</v>
      </c>
      <c r="Z35" s="1291"/>
      <c r="AA35" s="1291"/>
      <c r="AB35" s="1287">
        <v>0</v>
      </c>
      <c r="AC35" s="1291"/>
      <c r="AD35" s="1291"/>
      <c r="AE35" s="1287">
        <v>0</v>
      </c>
      <c r="AF35" s="1291"/>
      <c r="AG35" s="1291"/>
      <c r="AH35" s="1287">
        <v>0</v>
      </c>
      <c r="AI35" s="1291"/>
      <c r="AJ35" s="1291"/>
      <c r="AK35" s="1287">
        <v>0</v>
      </c>
      <c r="AL35" s="1291"/>
      <c r="AM35" s="1291"/>
      <c r="AN35" s="1287">
        <v>0</v>
      </c>
      <c r="AO35" s="1291"/>
      <c r="AP35" s="1291"/>
      <c r="AQ35" s="1287">
        <v>0</v>
      </c>
      <c r="AR35" s="1213"/>
      <c r="AS35" s="1213"/>
      <c r="AT35" s="1213"/>
      <c r="AU35" s="1213"/>
      <c r="AV35" s="1213"/>
      <c r="AW35" s="1213"/>
      <c r="AX35" s="1213"/>
      <c r="AY35" s="1213"/>
      <c r="AZ35" s="1213"/>
      <c r="BA35" s="1213"/>
      <c r="BB35" s="1213"/>
      <c r="BC35" s="1213"/>
      <c r="BD35" s="1213"/>
      <c r="BE35" s="1213"/>
      <c r="BF35" s="1213"/>
    </row>
    <row r="36" spans="1:58" s="655" customFormat="1" ht="0.2" customHeight="1">
      <c r="A36" s="1213">
        <v>1</v>
      </c>
      <c r="B36" s="1213"/>
      <c r="C36" s="1213"/>
      <c r="D36" s="1213"/>
      <c r="E36" s="1213"/>
      <c r="F36" s="1213"/>
      <c r="G36" s="1213" t="b">
        <v>0</v>
      </c>
      <c r="H36" s="1213"/>
      <c r="I36" s="1213"/>
      <c r="J36" s="1213"/>
      <c r="K36" s="1213"/>
      <c r="L36" s="1290" t="s">
        <v>697</v>
      </c>
      <c r="M36" s="1285" t="s">
        <v>698</v>
      </c>
      <c r="N36" s="1291"/>
      <c r="O36" s="1291"/>
      <c r="P36" s="1287">
        <v>0</v>
      </c>
      <c r="Q36" s="1291"/>
      <c r="R36" s="1291"/>
      <c r="S36" s="1287">
        <v>0</v>
      </c>
      <c r="T36" s="1291"/>
      <c r="U36" s="1291"/>
      <c r="V36" s="1287">
        <v>0</v>
      </c>
      <c r="W36" s="1291"/>
      <c r="X36" s="1291"/>
      <c r="Y36" s="1287">
        <v>0</v>
      </c>
      <c r="Z36" s="1291"/>
      <c r="AA36" s="1291"/>
      <c r="AB36" s="1287">
        <v>0</v>
      </c>
      <c r="AC36" s="1291"/>
      <c r="AD36" s="1291"/>
      <c r="AE36" s="1287">
        <v>0</v>
      </c>
      <c r="AF36" s="1291"/>
      <c r="AG36" s="1291"/>
      <c r="AH36" s="1287">
        <v>0</v>
      </c>
      <c r="AI36" s="1291"/>
      <c r="AJ36" s="1291"/>
      <c r="AK36" s="1287">
        <v>0</v>
      </c>
      <c r="AL36" s="1291"/>
      <c r="AM36" s="1291"/>
      <c r="AN36" s="1287">
        <v>0</v>
      </c>
      <c r="AO36" s="1291"/>
      <c r="AP36" s="1291"/>
      <c r="AQ36" s="1287">
        <v>0</v>
      </c>
      <c r="AR36" s="1213"/>
      <c r="AS36" s="1213"/>
      <c r="AT36" s="1213"/>
      <c r="AU36" s="1213"/>
      <c r="AV36" s="1213"/>
      <c r="AW36" s="1213"/>
      <c r="AX36" s="1213"/>
      <c r="AY36" s="1213"/>
      <c r="AZ36" s="1213"/>
      <c r="BA36" s="1213"/>
      <c r="BB36" s="1213"/>
      <c r="BC36" s="1213"/>
      <c r="BD36" s="1213"/>
      <c r="BE36" s="1213"/>
      <c r="BF36" s="1213"/>
    </row>
    <row r="37" spans="1:58" s="655" customFormat="1" ht="0.2" customHeight="1">
      <c r="A37" s="1213">
        <v>1</v>
      </c>
      <c r="B37" s="1213"/>
      <c r="C37" s="1213"/>
      <c r="D37" s="1213"/>
      <c r="E37" s="1213"/>
      <c r="F37" s="1213"/>
      <c r="G37" s="1213" t="b">
        <v>0</v>
      </c>
      <c r="H37" s="1213"/>
      <c r="I37" s="1213"/>
      <c r="J37" s="1213"/>
      <c r="K37" s="1213"/>
      <c r="L37" s="1280" t="s">
        <v>1215</v>
      </c>
      <c r="M37" s="400"/>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2"/>
      <c r="AR37" s="1213"/>
      <c r="AS37" s="1213"/>
      <c r="AT37" s="1213"/>
      <c r="AU37" s="1213"/>
      <c r="AV37" s="1213"/>
      <c r="AW37" s="1213"/>
      <c r="AX37" s="1213"/>
      <c r="AY37" s="1213"/>
      <c r="AZ37" s="1213"/>
      <c r="BA37" s="1213"/>
      <c r="BB37" s="1213"/>
      <c r="BC37" s="1213"/>
      <c r="BD37" s="1213"/>
      <c r="BE37" s="1213"/>
      <c r="BF37" s="1213"/>
    </row>
    <row r="38" spans="1:58" s="655" customFormat="1" ht="0.2" customHeight="1">
      <c r="A38" s="1213">
        <v>1</v>
      </c>
      <c r="B38" s="1213"/>
      <c r="C38" s="1213"/>
      <c r="D38" s="1213"/>
      <c r="E38" s="1213"/>
      <c r="F38" s="1213"/>
      <c r="G38" s="1213" t="b">
        <v>0</v>
      </c>
      <c r="H38" s="1213"/>
      <c r="I38" s="1213"/>
      <c r="J38" s="1213"/>
      <c r="K38" s="1213"/>
      <c r="L38" s="1290" t="s">
        <v>692</v>
      </c>
      <c r="M38" s="1285" t="s">
        <v>678</v>
      </c>
      <c r="N38" s="1291">
        <v>0</v>
      </c>
      <c r="O38" s="1291">
        <v>0</v>
      </c>
      <c r="P38" s="1287">
        <v>0</v>
      </c>
      <c r="Q38" s="1291">
        <v>0</v>
      </c>
      <c r="R38" s="1291">
        <v>0</v>
      </c>
      <c r="S38" s="1287">
        <v>0</v>
      </c>
      <c r="T38" s="1291">
        <v>0</v>
      </c>
      <c r="U38" s="1291">
        <v>0</v>
      </c>
      <c r="V38" s="1287">
        <v>0</v>
      </c>
      <c r="W38" s="1291">
        <v>0</v>
      </c>
      <c r="X38" s="1291">
        <v>0</v>
      </c>
      <c r="Y38" s="1287">
        <v>0</v>
      </c>
      <c r="Z38" s="1291">
        <v>0</v>
      </c>
      <c r="AA38" s="1291">
        <v>0</v>
      </c>
      <c r="AB38" s="1287">
        <v>0</v>
      </c>
      <c r="AC38" s="1291">
        <v>0</v>
      </c>
      <c r="AD38" s="1291">
        <v>0</v>
      </c>
      <c r="AE38" s="1287">
        <v>0</v>
      </c>
      <c r="AF38" s="1291">
        <v>0</v>
      </c>
      <c r="AG38" s="1291">
        <v>0</v>
      </c>
      <c r="AH38" s="1287">
        <v>0</v>
      </c>
      <c r="AI38" s="1291">
        <v>0</v>
      </c>
      <c r="AJ38" s="1291">
        <v>0</v>
      </c>
      <c r="AK38" s="1287">
        <v>0</v>
      </c>
      <c r="AL38" s="1291">
        <v>0</v>
      </c>
      <c r="AM38" s="1291">
        <v>0</v>
      </c>
      <c r="AN38" s="1287">
        <v>0</v>
      </c>
      <c r="AO38" s="1291">
        <v>0</v>
      </c>
      <c r="AP38" s="1291">
        <v>0</v>
      </c>
      <c r="AQ38" s="1287">
        <v>0</v>
      </c>
      <c r="AR38" s="1213"/>
      <c r="AS38" s="1213"/>
      <c r="AT38" s="1213"/>
      <c r="AU38" s="1213"/>
      <c r="AV38" s="1213"/>
      <c r="AW38" s="1213"/>
      <c r="AX38" s="1213"/>
      <c r="AY38" s="1213"/>
      <c r="AZ38" s="1213"/>
      <c r="BA38" s="1213"/>
      <c r="BB38" s="1213"/>
      <c r="BC38" s="1213"/>
      <c r="BD38" s="1213"/>
      <c r="BE38" s="1213"/>
      <c r="BF38" s="1213"/>
    </row>
    <row r="39" spans="1:58" s="655" customFormat="1" ht="0.2" customHeight="1">
      <c r="A39" s="1213">
        <v>1</v>
      </c>
      <c r="B39" s="1213"/>
      <c r="C39" s="1213"/>
      <c r="D39" s="1213"/>
      <c r="E39" s="1213"/>
      <c r="F39" s="1213"/>
      <c r="G39" s="1213" t="b">
        <v>0</v>
      </c>
      <c r="H39" s="1213"/>
      <c r="I39" s="1213"/>
      <c r="J39" s="1213"/>
      <c r="K39" s="1213"/>
      <c r="L39" s="1290" t="s">
        <v>693</v>
      </c>
      <c r="M39" s="1285" t="s">
        <v>678</v>
      </c>
      <c r="N39" s="1291"/>
      <c r="O39" s="1291"/>
      <c r="P39" s="1287">
        <v>0</v>
      </c>
      <c r="Q39" s="1291"/>
      <c r="R39" s="1291"/>
      <c r="S39" s="1287">
        <v>0</v>
      </c>
      <c r="T39" s="1291"/>
      <c r="U39" s="1291"/>
      <c r="V39" s="1287">
        <v>0</v>
      </c>
      <c r="W39" s="1291"/>
      <c r="X39" s="1291"/>
      <c r="Y39" s="1287">
        <v>0</v>
      </c>
      <c r="Z39" s="1291"/>
      <c r="AA39" s="1291"/>
      <c r="AB39" s="1287">
        <v>0</v>
      </c>
      <c r="AC39" s="1291"/>
      <c r="AD39" s="1291"/>
      <c r="AE39" s="1287">
        <v>0</v>
      </c>
      <c r="AF39" s="1291"/>
      <c r="AG39" s="1291"/>
      <c r="AH39" s="1287">
        <v>0</v>
      </c>
      <c r="AI39" s="1291"/>
      <c r="AJ39" s="1291"/>
      <c r="AK39" s="1287">
        <v>0</v>
      </c>
      <c r="AL39" s="1291"/>
      <c r="AM39" s="1291"/>
      <c r="AN39" s="1287">
        <v>0</v>
      </c>
      <c r="AO39" s="1291"/>
      <c r="AP39" s="1291"/>
      <c r="AQ39" s="1287">
        <v>0</v>
      </c>
      <c r="AR39" s="1213"/>
      <c r="AS39" s="1213"/>
      <c r="AT39" s="1213"/>
      <c r="AU39" s="1213"/>
      <c r="AV39" s="1213"/>
      <c r="AW39" s="1213"/>
      <c r="AX39" s="1213"/>
      <c r="AY39" s="1213"/>
      <c r="AZ39" s="1213"/>
      <c r="BA39" s="1213"/>
      <c r="BB39" s="1213"/>
      <c r="BC39" s="1213"/>
      <c r="BD39" s="1213"/>
      <c r="BE39" s="1213"/>
      <c r="BF39" s="1213"/>
    </row>
    <row r="40" spans="1:58" s="655" customFormat="1" ht="0.2" customHeight="1">
      <c r="A40" s="1213">
        <v>1</v>
      </c>
      <c r="B40" s="1079" t="s">
        <v>1209</v>
      </c>
      <c r="C40" s="1213"/>
      <c r="D40" s="1213"/>
      <c r="E40" s="1213"/>
      <c r="F40" s="1213"/>
      <c r="G40" s="1213" t="b">
        <v>0</v>
      </c>
      <c r="H40" s="1213"/>
      <c r="I40" s="1213"/>
      <c r="J40" s="1213"/>
      <c r="K40" s="1213"/>
      <c r="L40" s="1290" t="s">
        <v>694</v>
      </c>
      <c r="M40" s="1285" t="s">
        <v>328</v>
      </c>
      <c r="N40" s="1288">
        <v>827.30299999999988</v>
      </c>
      <c r="O40" s="1288">
        <v>827.30299999999988</v>
      </c>
      <c r="P40" s="1289">
        <v>0</v>
      </c>
      <c r="Q40" s="1288">
        <v>827.30299999999988</v>
      </c>
      <c r="R40" s="1288">
        <v>827.30299999999988</v>
      </c>
      <c r="S40" s="1289">
        <v>0</v>
      </c>
      <c r="T40" s="1288">
        <v>827.30299999999988</v>
      </c>
      <c r="U40" s="1288">
        <v>827.30299999999988</v>
      </c>
      <c r="V40" s="1289">
        <v>0</v>
      </c>
      <c r="W40" s="1288">
        <v>827.30299999999988</v>
      </c>
      <c r="X40" s="1288">
        <v>827.30299999999988</v>
      </c>
      <c r="Y40" s="1289">
        <v>0</v>
      </c>
      <c r="Z40" s="1288">
        <v>827.30299999999988</v>
      </c>
      <c r="AA40" s="1288">
        <v>827.30299999999988</v>
      </c>
      <c r="AB40" s="1289">
        <v>0</v>
      </c>
      <c r="AC40" s="1288">
        <v>0</v>
      </c>
      <c r="AD40" s="1288">
        <v>0</v>
      </c>
      <c r="AE40" s="1289">
        <v>0</v>
      </c>
      <c r="AF40" s="1288">
        <v>0</v>
      </c>
      <c r="AG40" s="1288">
        <v>0</v>
      </c>
      <c r="AH40" s="1289">
        <v>0</v>
      </c>
      <c r="AI40" s="1288">
        <v>0</v>
      </c>
      <c r="AJ40" s="1288">
        <v>0</v>
      </c>
      <c r="AK40" s="1289">
        <v>0</v>
      </c>
      <c r="AL40" s="1288">
        <v>0</v>
      </c>
      <c r="AM40" s="1288">
        <v>0</v>
      </c>
      <c r="AN40" s="1289">
        <v>0</v>
      </c>
      <c r="AO40" s="1288">
        <v>0</v>
      </c>
      <c r="AP40" s="1288">
        <v>0</v>
      </c>
      <c r="AQ40" s="1292">
        <v>0</v>
      </c>
      <c r="AR40" s="1213"/>
      <c r="AS40" s="1213"/>
      <c r="AT40" s="1213"/>
      <c r="AU40" s="1213"/>
      <c r="AV40" s="1213"/>
      <c r="AW40" s="1213"/>
      <c r="AX40" s="1213"/>
      <c r="AY40" s="1213"/>
      <c r="AZ40" s="1213"/>
      <c r="BA40" s="1213"/>
      <c r="BB40" s="1213"/>
      <c r="BC40" s="1213"/>
      <c r="BD40" s="1213"/>
      <c r="BE40" s="1213"/>
      <c r="BF40" s="1213"/>
    </row>
    <row r="41" spans="1:58" s="655" customFormat="1" ht="0.2" customHeight="1">
      <c r="A41" s="1213">
        <v>1</v>
      </c>
      <c r="B41" s="1213"/>
      <c r="C41" s="1213"/>
      <c r="D41" s="1213"/>
      <c r="E41" s="1213"/>
      <c r="F41" s="1213"/>
      <c r="G41" s="1213" t="b">
        <v>0</v>
      </c>
      <c r="H41" s="1213"/>
      <c r="I41" s="1213"/>
      <c r="J41" s="1213"/>
      <c r="K41" s="1213"/>
      <c r="L41" s="1290" t="s">
        <v>695</v>
      </c>
      <c r="M41" s="1285" t="s">
        <v>696</v>
      </c>
      <c r="N41" s="1291"/>
      <c r="O41" s="1291"/>
      <c r="P41" s="1287">
        <v>0</v>
      </c>
      <c r="Q41" s="1291"/>
      <c r="R41" s="1291"/>
      <c r="S41" s="1287">
        <v>0</v>
      </c>
      <c r="T41" s="1291"/>
      <c r="U41" s="1291"/>
      <c r="V41" s="1287">
        <v>0</v>
      </c>
      <c r="W41" s="1291"/>
      <c r="X41" s="1291"/>
      <c r="Y41" s="1287">
        <v>0</v>
      </c>
      <c r="Z41" s="1291"/>
      <c r="AA41" s="1291"/>
      <c r="AB41" s="1287">
        <v>0</v>
      </c>
      <c r="AC41" s="1291"/>
      <c r="AD41" s="1291"/>
      <c r="AE41" s="1287">
        <v>0</v>
      </c>
      <c r="AF41" s="1291"/>
      <c r="AG41" s="1291"/>
      <c r="AH41" s="1287">
        <v>0</v>
      </c>
      <c r="AI41" s="1291"/>
      <c r="AJ41" s="1291"/>
      <c r="AK41" s="1287">
        <v>0</v>
      </c>
      <c r="AL41" s="1291"/>
      <c r="AM41" s="1291"/>
      <c r="AN41" s="1287">
        <v>0</v>
      </c>
      <c r="AO41" s="1291"/>
      <c r="AP41" s="1291"/>
      <c r="AQ41" s="1287">
        <v>0</v>
      </c>
      <c r="AR41" s="1213"/>
      <c r="AS41" s="1213"/>
      <c r="AT41" s="1213"/>
      <c r="AU41" s="1213"/>
      <c r="AV41" s="1213"/>
      <c r="AW41" s="1213"/>
      <c r="AX41" s="1213"/>
      <c r="AY41" s="1213"/>
      <c r="AZ41" s="1213"/>
      <c r="BA41" s="1213"/>
      <c r="BB41" s="1213"/>
      <c r="BC41" s="1213"/>
      <c r="BD41" s="1213"/>
      <c r="BE41" s="1213"/>
      <c r="BF41" s="1213"/>
    </row>
    <row r="42" spans="1:58" s="655" customFormat="1" ht="0.2" customHeight="1">
      <c r="A42" s="1213">
        <v>1</v>
      </c>
      <c r="B42" s="1213"/>
      <c r="C42" s="1213"/>
      <c r="D42" s="1213"/>
      <c r="E42" s="1213"/>
      <c r="F42" s="1213"/>
      <c r="G42" s="1213" t="b">
        <v>0</v>
      </c>
      <c r="H42" s="1213"/>
      <c r="I42" s="1213"/>
      <c r="J42" s="1213"/>
      <c r="K42" s="1213"/>
      <c r="L42" s="1290" t="s">
        <v>697</v>
      </c>
      <c r="M42" s="1285" t="s">
        <v>698</v>
      </c>
      <c r="N42" s="1291"/>
      <c r="O42" s="1291"/>
      <c r="P42" s="1287">
        <v>0</v>
      </c>
      <c r="Q42" s="1291"/>
      <c r="R42" s="1291"/>
      <c r="S42" s="1287">
        <v>0</v>
      </c>
      <c r="T42" s="1291"/>
      <c r="U42" s="1291"/>
      <c r="V42" s="1287">
        <v>0</v>
      </c>
      <c r="W42" s="1291"/>
      <c r="X42" s="1291"/>
      <c r="Y42" s="1287">
        <v>0</v>
      </c>
      <c r="Z42" s="1291"/>
      <c r="AA42" s="1291"/>
      <c r="AB42" s="1287">
        <v>0</v>
      </c>
      <c r="AC42" s="1291"/>
      <c r="AD42" s="1291"/>
      <c r="AE42" s="1287">
        <v>0</v>
      </c>
      <c r="AF42" s="1291"/>
      <c r="AG42" s="1291"/>
      <c r="AH42" s="1287">
        <v>0</v>
      </c>
      <c r="AI42" s="1291"/>
      <c r="AJ42" s="1291"/>
      <c r="AK42" s="1287">
        <v>0</v>
      </c>
      <c r="AL42" s="1291"/>
      <c r="AM42" s="1291"/>
      <c r="AN42" s="1287">
        <v>0</v>
      </c>
      <c r="AO42" s="1291"/>
      <c r="AP42" s="1291"/>
      <c r="AQ42" s="1287">
        <v>0</v>
      </c>
      <c r="AR42" s="1213"/>
      <c r="AS42" s="1213"/>
      <c r="AT42" s="1213"/>
      <c r="AU42" s="1213"/>
      <c r="AV42" s="1213"/>
      <c r="AW42" s="1213"/>
      <c r="AX42" s="1213"/>
      <c r="AY42" s="1213"/>
      <c r="AZ42" s="1213"/>
      <c r="BA42" s="1213"/>
      <c r="BB42" s="1213"/>
      <c r="BC42" s="1213"/>
      <c r="BD42" s="1213"/>
      <c r="BE42" s="1213"/>
      <c r="BF42" s="1213"/>
    </row>
    <row r="43" spans="1:58" s="655" customFormat="1" ht="0.2" customHeight="1">
      <c r="A43" s="1213">
        <v>1</v>
      </c>
      <c r="B43" s="1213"/>
      <c r="C43" s="1213"/>
      <c r="D43" s="1213"/>
      <c r="E43" s="1213"/>
      <c r="F43" s="1213"/>
      <c r="G43" s="1213" t="b">
        <v>0</v>
      </c>
      <c r="H43" s="1213"/>
      <c r="I43" s="1213"/>
      <c r="J43" s="1213"/>
      <c r="K43" s="1213"/>
      <c r="L43" s="1280" t="s">
        <v>1216</v>
      </c>
      <c r="M43" s="400"/>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2"/>
      <c r="AR43" s="1213"/>
      <c r="AS43" s="1213"/>
      <c r="AT43" s="1213"/>
      <c r="AU43" s="1213"/>
      <c r="AV43" s="1213"/>
      <c r="AW43" s="1213"/>
      <c r="AX43" s="1213"/>
      <c r="AY43" s="1213"/>
      <c r="AZ43" s="1213"/>
      <c r="BA43" s="1213"/>
      <c r="BB43" s="1213"/>
      <c r="BC43" s="1213"/>
      <c r="BD43" s="1213"/>
      <c r="BE43" s="1213"/>
      <c r="BF43" s="1213"/>
    </row>
    <row r="44" spans="1:58" s="655" customFormat="1" ht="0.2" customHeight="1">
      <c r="A44" s="1213">
        <v>1</v>
      </c>
      <c r="B44" s="1213"/>
      <c r="C44" s="1213"/>
      <c r="D44" s="1213"/>
      <c r="E44" s="1213"/>
      <c r="F44" s="1213"/>
      <c r="G44" s="1213" t="b">
        <v>0</v>
      </c>
      <c r="H44" s="1213"/>
      <c r="I44" s="1213"/>
      <c r="J44" s="1213"/>
      <c r="K44" s="1213"/>
      <c r="L44" s="1290" t="s">
        <v>692</v>
      </c>
      <c r="M44" s="1285" t="s">
        <v>678</v>
      </c>
      <c r="N44" s="1291">
        <v>0</v>
      </c>
      <c r="O44" s="1291">
        <v>0</v>
      </c>
      <c r="P44" s="1287">
        <v>0</v>
      </c>
      <c r="Q44" s="1291">
        <v>0</v>
      </c>
      <c r="R44" s="1291">
        <v>0</v>
      </c>
      <c r="S44" s="1287">
        <v>0</v>
      </c>
      <c r="T44" s="1291">
        <v>0</v>
      </c>
      <c r="U44" s="1291">
        <v>0</v>
      </c>
      <c r="V44" s="1287">
        <v>0</v>
      </c>
      <c r="W44" s="1291">
        <v>0</v>
      </c>
      <c r="X44" s="1291">
        <v>0</v>
      </c>
      <c r="Y44" s="1287">
        <v>0</v>
      </c>
      <c r="Z44" s="1291">
        <v>0</v>
      </c>
      <c r="AA44" s="1291">
        <v>0</v>
      </c>
      <c r="AB44" s="1287">
        <v>0</v>
      </c>
      <c r="AC44" s="1291">
        <v>0</v>
      </c>
      <c r="AD44" s="1291">
        <v>0</v>
      </c>
      <c r="AE44" s="1287">
        <v>0</v>
      </c>
      <c r="AF44" s="1291">
        <v>0</v>
      </c>
      <c r="AG44" s="1291">
        <v>0</v>
      </c>
      <c r="AH44" s="1287">
        <v>0</v>
      </c>
      <c r="AI44" s="1291">
        <v>0</v>
      </c>
      <c r="AJ44" s="1291">
        <v>0</v>
      </c>
      <c r="AK44" s="1287">
        <v>0</v>
      </c>
      <c r="AL44" s="1291">
        <v>0</v>
      </c>
      <c r="AM44" s="1291">
        <v>0</v>
      </c>
      <c r="AN44" s="1287">
        <v>0</v>
      </c>
      <c r="AO44" s="1291">
        <v>0</v>
      </c>
      <c r="AP44" s="1291">
        <v>0</v>
      </c>
      <c r="AQ44" s="1287">
        <v>0</v>
      </c>
      <c r="AR44" s="1213"/>
      <c r="AS44" s="1213"/>
      <c r="AT44" s="1213"/>
      <c r="AU44" s="1213"/>
      <c r="AV44" s="1213"/>
      <c r="AW44" s="1213"/>
      <c r="AX44" s="1213"/>
      <c r="AY44" s="1213"/>
      <c r="AZ44" s="1213"/>
      <c r="BA44" s="1213"/>
      <c r="BB44" s="1213"/>
      <c r="BC44" s="1213"/>
      <c r="BD44" s="1213"/>
      <c r="BE44" s="1213"/>
      <c r="BF44" s="1213"/>
    </row>
    <row r="45" spans="1:58" s="655" customFormat="1" ht="0.2" customHeight="1">
      <c r="A45" s="1213">
        <v>1</v>
      </c>
      <c r="B45" s="1213"/>
      <c r="C45" s="1213"/>
      <c r="D45" s="1213"/>
      <c r="E45" s="1213"/>
      <c r="F45" s="1213"/>
      <c r="G45" s="1213" t="b">
        <v>0</v>
      </c>
      <c r="H45" s="1213"/>
      <c r="I45" s="1213"/>
      <c r="J45" s="1213"/>
      <c r="K45" s="1213"/>
      <c r="L45" s="1290" t="s">
        <v>693</v>
      </c>
      <c r="M45" s="1285" t="s">
        <v>678</v>
      </c>
      <c r="N45" s="1291"/>
      <c r="O45" s="1291"/>
      <c r="P45" s="1287">
        <v>0</v>
      </c>
      <c r="Q45" s="1291"/>
      <c r="R45" s="1291"/>
      <c r="S45" s="1287">
        <v>0</v>
      </c>
      <c r="T45" s="1291"/>
      <c r="U45" s="1291"/>
      <c r="V45" s="1287">
        <v>0</v>
      </c>
      <c r="W45" s="1291"/>
      <c r="X45" s="1291"/>
      <c r="Y45" s="1287">
        <v>0</v>
      </c>
      <c r="Z45" s="1291"/>
      <c r="AA45" s="1291"/>
      <c r="AB45" s="1287">
        <v>0</v>
      </c>
      <c r="AC45" s="1291"/>
      <c r="AD45" s="1291"/>
      <c r="AE45" s="1287">
        <v>0</v>
      </c>
      <c r="AF45" s="1291"/>
      <c r="AG45" s="1291"/>
      <c r="AH45" s="1287">
        <v>0</v>
      </c>
      <c r="AI45" s="1291"/>
      <c r="AJ45" s="1291"/>
      <c r="AK45" s="1287">
        <v>0</v>
      </c>
      <c r="AL45" s="1291"/>
      <c r="AM45" s="1291"/>
      <c r="AN45" s="1287">
        <v>0</v>
      </c>
      <c r="AO45" s="1291"/>
      <c r="AP45" s="1291"/>
      <c r="AQ45" s="1287">
        <v>0</v>
      </c>
      <c r="AR45" s="1213"/>
      <c r="AS45" s="1213"/>
      <c r="AT45" s="1213"/>
      <c r="AU45" s="1213"/>
      <c r="AV45" s="1213"/>
      <c r="AW45" s="1213"/>
      <c r="AX45" s="1213"/>
      <c r="AY45" s="1213"/>
      <c r="AZ45" s="1213"/>
      <c r="BA45" s="1213"/>
      <c r="BB45" s="1213"/>
      <c r="BC45" s="1213"/>
      <c r="BD45" s="1213"/>
      <c r="BE45" s="1213"/>
      <c r="BF45" s="1213"/>
    </row>
    <row r="46" spans="1:58" s="655" customFormat="1" ht="0.2" customHeight="1">
      <c r="A46" s="1213">
        <v>1</v>
      </c>
      <c r="B46" s="1079" t="s">
        <v>1210</v>
      </c>
      <c r="C46" s="1213"/>
      <c r="D46" s="1213"/>
      <c r="E46" s="1213"/>
      <c r="F46" s="1213"/>
      <c r="G46" s="1213" t="b">
        <v>0</v>
      </c>
      <c r="H46" s="1213"/>
      <c r="I46" s="1213"/>
      <c r="J46" s="1213"/>
      <c r="K46" s="1213"/>
      <c r="L46" s="1290" t="s">
        <v>694</v>
      </c>
      <c r="M46" s="1285" t="s">
        <v>328</v>
      </c>
      <c r="N46" s="1288">
        <v>0</v>
      </c>
      <c r="O46" s="1288">
        <v>0</v>
      </c>
      <c r="P46" s="1289">
        <v>0</v>
      </c>
      <c r="Q46" s="1288">
        <v>0</v>
      </c>
      <c r="R46" s="1288">
        <v>0</v>
      </c>
      <c r="S46" s="1289">
        <v>0</v>
      </c>
      <c r="T46" s="1288">
        <v>0</v>
      </c>
      <c r="U46" s="1288">
        <v>0</v>
      </c>
      <c r="V46" s="1289">
        <v>0</v>
      </c>
      <c r="W46" s="1288">
        <v>0</v>
      </c>
      <c r="X46" s="1288">
        <v>0</v>
      </c>
      <c r="Y46" s="1289">
        <v>0</v>
      </c>
      <c r="Z46" s="1288">
        <v>0</v>
      </c>
      <c r="AA46" s="1288">
        <v>0</v>
      </c>
      <c r="AB46" s="1289">
        <v>0</v>
      </c>
      <c r="AC46" s="1288">
        <v>0</v>
      </c>
      <c r="AD46" s="1288">
        <v>0</v>
      </c>
      <c r="AE46" s="1289">
        <v>0</v>
      </c>
      <c r="AF46" s="1288">
        <v>0</v>
      </c>
      <c r="AG46" s="1288">
        <v>0</v>
      </c>
      <c r="AH46" s="1289">
        <v>0</v>
      </c>
      <c r="AI46" s="1288">
        <v>0</v>
      </c>
      <c r="AJ46" s="1288">
        <v>0</v>
      </c>
      <c r="AK46" s="1289">
        <v>0</v>
      </c>
      <c r="AL46" s="1288">
        <v>0</v>
      </c>
      <c r="AM46" s="1288">
        <v>0</v>
      </c>
      <c r="AN46" s="1289">
        <v>0</v>
      </c>
      <c r="AO46" s="1288">
        <v>0</v>
      </c>
      <c r="AP46" s="1288">
        <v>0</v>
      </c>
      <c r="AQ46" s="1289">
        <v>0</v>
      </c>
      <c r="AR46" s="1213"/>
      <c r="AS46" s="1213"/>
      <c r="AT46" s="1213"/>
      <c r="AU46" s="1213"/>
      <c r="AV46" s="1213"/>
      <c r="AW46" s="1213"/>
      <c r="AX46" s="1213"/>
      <c r="AY46" s="1213"/>
      <c r="AZ46" s="1213"/>
      <c r="BA46" s="1213"/>
      <c r="BB46" s="1213"/>
      <c r="BC46" s="1213"/>
      <c r="BD46" s="1213"/>
      <c r="BE46" s="1213"/>
      <c r="BF46" s="1213"/>
    </row>
    <row r="47" spans="1:58" s="655" customFormat="1" ht="0.2" customHeight="1">
      <c r="A47" s="1213">
        <v>1</v>
      </c>
      <c r="B47" s="1213"/>
      <c r="C47" s="1213"/>
      <c r="D47" s="1213"/>
      <c r="E47" s="1213"/>
      <c r="F47" s="1213"/>
      <c r="G47" s="1213" t="b">
        <v>0</v>
      </c>
      <c r="H47" s="1213"/>
      <c r="I47" s="1213"/>
      <c r="J47" s="1213"/>
      <c r="K47" s="1213"/>
      <c r="L47" s="1290" t="s">
        <v>695</v>
      </c>
      <c r="M47" s="1285" t="s">
        <v>696</v>
      </c>
      <c r="N47" s="1291"/>
      <c r="O47" s="1291"/>
      <c r="P47" s="1287">
        <v>0</v>
      </c>
      <c r="Q47" s="1291"/>
      <c r="R47" s="1291"/>
      <c r="S47" s="1287">
        <v>0</v>
      </c>
      <c r="T47" s="1291"/>
      <c r="U47" s="1291"/>
      <c r="V47" s="1287">
        <v>0</v>
      </c>
      <c r="W47" s="1291"/>
      <c r="X47" s="1291"/>
      <c r="Y47" s="1287">
        <v>0</v>
      </c>
      <c r="Z47" s="1291"/>
      <c r="AA47" s="1291"/>
      <c r="AB47" s="1287">
        <v>0</v>
      </c>
      <c r="AC47" s="1291"/>
      <c r="AD47" s="1291"/>
      <c r="AE47" s="1287">
        <v>0</v>
      </c>
      <c r="AF47" s="1291"/>
      <c r="AG47" s="1291"/>
      <c r="AH47" s="1287">
        <v>0</v>
      </c>
      <c r="AI47" s="1291"/>
      <c r="AJ47" s="1291"/>
      <c r="AK47" s="1287">
        <v>0</v>
      </c>
      <c r="AL47" s="1291"/>
      <c r="AM47" s="1291"/>
      <c r="AN47" s="1287">
        <v>0</v>
      </c>
      <c r="AO47" s="1291"/>
      <c r="AP47" s="1291"/>
      <c r="AQ47" s="1287">
        <v>0</v>
      </c>
      <c r="AR47" s="1213"/>
      <c r="AS47" s="1213"/>
      <c r="AT47" s="1213"/>
      <c r="AU47" s="1213"/>
      <c r="AV47" s="1213"/>
      <c r="AW47" s="1213"/>
      <c r="AX47" s="1213"/>
      <c r="AY47" s="1213"/>
      <c r="AZ47" s="1213"/>
      <c r="BA47" s="1213"/>
      <c r="BB47" s="1213"/>
      <c r="BC47" s="1213"/>
      <c r="BD47" s="1213"/>
      <c r="BE47" s="1213"/>
      <c r="BF47" s="1213"/>
    </row>
    <row r="48" spans="1:58" s="655" customFormat="1" ht="0.2" customHeight="1">
      <c r="A48" s="1213">
        <v>1</v>
      </c>
      <c r="B48" s="1213"/>
      <c r="C48" s="1213"/>
      <c r="D48" s="1213"/>
      <c r="E48" s="1213"/>
      <c r="F48" s="1213"/>
      <c r="G48" s="1213" t="b">
        <v>0</v>
      </c>
      <c r="H48" s="1213"/>
      <c r="I48" s="1213"/>
      <c r="J48" s="1213"/>
      <c r="K48" s="1213"/>
      <c r="L48" s="1290" t="s">
        <v>697</v>
      </c>
      <c r="M48" s="1285" t="s">
        <v>698</v>
      </c>
      <c r="N48" s="1291"/>
      <c r="O48" s="1291"/>
      <c r="P48" s="1287">
        <v>0</v>
      </c>
      <c r="Q48" s="1291"/>
      <c r="R48" s="1291"/>
      <c r="S48" s="1287">
        <v>0</v>
      </c>
      <c r="T48" s="1291"/>
      <c r="U48" s="1291"/>
      <c r="V48" s="1287">
        <v>0</v>
      </c>
      <c r="W48" s="1291"/>
      <c r="X48" s="1291"/>
      <c r="Y48" s="1287">
        <v>0</v>
      </c>
      <c r="Z48" s="1291"/>
      <c r="AA48" s="1291"/>
      <c r="AB48" s="1287">
        <v>0</v>
      </c>
      <c r="AC48" s="1291"/>
      <c r="AD48" s="1291"/>
      <c r="AE48" s="1287">
        <v>0</v>
      </c>
      <c r="AF48" s="1291"/>
      <c r="AG48" s="1291"/>
      <c r="AH48" s="1287">
        <v>0</v>
      </c>
      <c r="AI48" s="1291"/>
      <c r="AJ48" s="1291"/>
      <c r="AK48" s="1287">
        <v>0</v>
      </c>
      <c r="AL48" s="1291"/>
      <c r="AM48" s="1291"/>
      <c r="AN48" s="1287">
        <v>0</v>
      </c>
      <c r="AO48" s="1291"/>
      <c r="AP48" s="1291"/>
      <c r="AQ48" s="1287">
        <v>0</v>
      </c>
      <c r="AR48" s="1213"/>
      <c r="AS48" s="1213"/>
      <c r="AT48" s="1213"/>
      <c r="AU48" s="1213"/>
      <c r="AV48" s="1213"/>
      <c r="AW48" s="1213"/>
      <c r="AX48" s="1213"/>
      <c r="AY48" s="1213"/>
      <c r="AZ48" s="1213"/>
      <c r="BA48" s="1213"/>
      <c r="BB48" s="1213"/>
      <c r="BC48" s="1213"/>
      <c r="BD48" s="1213"/>
      <c r="BE48" s="1213"/>
      <c r="BF48" s="1213"/>
    </row>
    <row r="49" spans="1:58" s="655" customFormat="1" ht="0.2" customHeight="1">
      <c r="A49" s="1213">
        <v>1</v>
      </c>
      <c r="B49" s="1213"/>
      <c r="C49" s="1213"/>
      <c r="D49" s="1213"/>
      <c r="E49" s="1213"/>
      <c r="F49" s="1213"/>
      <c r="G49" s="1213" t="b">
        <v>0</v>
      </c>
      <c r="H49" s="1213"/>
      <c r="I49" s="1213"/>
      <c r="J49" s="1213"/>
      <c r="K49" s="1213"/>
      <c r="L49" s="1280" t="s">
        <v>1216</v>
      </c>
      <c r="M49" s="400"/>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2"/>
      <c r="AR49" s="1213"/>
      <c r="AS49" s="1213"/>
      <c r="AT49" s="1213"/>
      <c r="AU49" s="1213"/>
      <c r="AV49" s="1213"/>
      <c r="AW49" s="1213"/>
      <c r="AX49" s="1213"/>
      <c r="AY49" s="1213"/>
      <c r="AZ49" s="1213"/>
      <c r="BA49" s="1213"/>
      <c r="BB49" s="1213"/>
      <c r="BC49" s="1213"/>
      <c r="BD49" s="1213"/>
      <c r="BE49" s="1213"/>
      <c r="BF49" s="1213"/>
    </row>
    <row r="50" spans="1:58" s="655" customFormat="1" ht="0.2" customHeight="1">
      <c r="A50" s="1213">
        <v>1</v>
      </c>
      <c r="B50" s="1213"/>
      <c r="C50" s="1213"/>
      <c r="D50" s="1213"/>
      <c r="E50" s="1213"/>
      <c r="F50" s="1213"/>
      <c r="G50" s="1213" t="b">
        <v>0</v>
      </c>
      <c r="H50" s="1213"/>
      <c r="I50" s="1213"/>
      <c r="J50" s="1213"/>
      <c r="K50" s="1213"/>
      <c r="L50" s="1290" t="s">
        <v>692</v>
      </c>
      <c r="M50" s="1285" t="s">
        <v>678</v>
      </c>
      <c r="N50" s="1291">
        <v>0</v>
      </c>
      <c r="O50" s="1291">
        <v>0</v>
      </c>
      <c r="P50" s="1287">
        <v>0</v>
      </c>
      <c r="Q50" s="1291">
        <v>0</v>
      </c>
      <c r="R50" s="1291">
        <v>0</v>
      </c>
      <c r="S50" s="1287">
        <v>0</v>
      </c>
      <c r="T50" s="1291">
        <v>0</v>
      </c>
      <c r="U50" s="1291">
        <v>0</v>
      </c>
      <c r="V50" s="1287">
        <v>0</v>
      </c>
      <c r="W50" s="1291">
        <v>0</v>
      </c>
      <c r="X50" s="1291">
        <v>0</v>
      </c>
      <c r="Y50" s="1287">
        <v>0</v>
      </c>
      <c r="Z50" s="1291">
        <v>0</v>
      </c>
      <c r="AA50" s="1291">
        <v>0</v>
      </c>
      <c r="AB50" s="1287">
        <v>0</v>
      </c>
      <c r="AC50" s="1291">
        <v>0</v>
      </c>
      <c r="AD50" s="1291">
        <v>0</v>
      </c>
      <c r="AE50" s="1287">
        <v>0</v>
      </c>
      <c r="AF50" s="1291">
        <v>0</v>
      </c>
      <c r="AG50" s="1291">
        <v>0</v>
      </c>
      <c r="AH50" s="1287">
        <v>0</v>
      </c>
      <c r="AI50" s="1291">
        <v>0</v>
      </c>
      <c r="AJ50" s="1291">
        <v>0</v>
      </c>
      <c r="AK50" s="1287">
        <v>0</v>
      </c>
      <c r="AL50" s="1291">
        <v>0</v>
      </c>
      <c r="AM50" s="1291">
        <v>0</v>
      </c>
      <c r="AN50" s="1287">
        <v>0</v>
      </c>
      <c r="AO50" s="1291">
        <v>0</v>
      </c>
      <c r="AP50" s="1291">
        <v>0</v>
      </c>
      <c r="AQ50" s="1287">
        <v>0</v>
      </c>
      <c r="AR50" s="1213"/>
      <c r="AS50" s="1213"/>
      <c r="AT50" s="1213"/>
      <c r="AU50" s="1213"/>
      <c r="AV50" s="1213"/>
      <c r="AW50" s="1213"/>
      <c r="AX50" s="1213"/>
      <c r="AY50" s="1213"/>
      <c r="AZ50" s="1213"/>
      <c r="BA50" s="1213"/>
      <c r="BB50" s="1213"/>
      <c r="BC50" s="1213"/>
      <c r="BD50" s="1213"/>
      <c r="BE50" s="1213"/>
      <c r="BF50" s="1213"/>
    </row>
    <row r="51" spans="1:58" s="655" customFormat="1" ht="0.2" customHeight="1">
      <c r="A51" s="1213">
        <v>1</v>
      </c>
      <c r="B51" s="1213"/>
      <c r="C51" s="1213"/>
      <c r="D51" s="1213"/>
      <c r="E51" s="1213"/>
      <c r="F51" s="1213"/>
      <c r="G51" s="1213" t="b">
        <v>0</v>
      </c>
      <c r="H51" s="1213"/>
      <c r="I51" s="1213"/>
      <c r="J51" s="1213"/>
      <c r="K51" s="1213"/>
      <c r="L51" s="1290" t="s">
        <v>693</v>
      </c>
      <c r="M51" s="1285" t="s">
        <v>678</v>
      </c>
      <c r="N51" s="1291"/>
      <c r="O51" s="1291"/>
      <c r="P51" s="1287">
        <v>0</v>
      </c>
      <c r="Q51" s="1291"/>
      <c r="R51" s="1291"/>
      <c r="S51" s="1287">
        <v>0</v>
      </c>
      <c r="T51" s="1291"/>
      <c r="U51" s="1291"/>
      <c r="V51" s="1287">
        <v>0</v>
      </c>
      <c r="W51" s="1291"/>
      <c r="X51" s="1291"/>
      <c r="Y51" s="1287">
        <v>0</v>
      </c>
      <c r="Z51" s="1291"/>
      <c r="AA51" s="1291"/>
      <c r="AB51" s="1287">
        <v>0</v>
      </c>
      <c r="AC51" s="1291"/>
      <c r="AD51" s="1291"/>
      <c r="AE51" s="1287">
        <v>0</v>
      </c>
      <c r="AF51" s="1291"/>
      <c r="AG51" s="1291"/>
      <c r="AH51" s="1287">
        <v>0</v>
      </c>
      <c r="AI51" s="1291"/>
      <c r="AJ51" s="1291"/>
      <c r="AK51" s="1287">
        <v>0</v>
      </c>
      <c r="AL51" s="1291"/>
      <c r="AM51" s="1291"/>
      <c r="AN51" s="1287">
        <v>0</v>
      </c>
      <c r="AO51" s="1291"/>
      <c r="AP51" s="1291"/>
      <c r="AQ51" s="1287">
        <v>0</v>
      </c>
      <c r="AR51" s="1213"/>
      <c r="AS51" s="1213"/>
      <c r="AT51" s="1213"/>
      <c r="AU51" s="1213"/>
      <c r="AV51" s="1213"/>
      <c r="AW51" s="1213"/>
      <c r="AX51" s="1213"/>
      <c r="AY51" s="1213"/>
      <c r="AZ51" s="1213"/>
      <c r="BA51" s="1213"/>
      <c r="BB51" s="1213"/>
      <c r="BC51" s="1213"/>
      <c r="BD51" s="1213"/>
      <c r="BE51" s="1213"/>
      <c r="BF51" s="1213"/>
    </row>
    <row r="52" spans="1:58" s="655" customFormat="1" ht="0.2" customHeight="1">
      <c r="A52" s="1213">
        <v>1</v>
      </c>
      <c r="B52" s="1079" t="s">
        <v>1211</v>
      </c>
      <c r="C52" s="1213"/>
      <c r="D52" s="1213"/>
      <c r="E52" s="1213"/>
      <c r="F52" s="1213"/>
      <c r="G52" s="1213" t="b">
        <v>0</v>
      </c>
      <c r="H52" s="1213"/>
      <c r="I52" s="1213"/>
      <c r="J52" s="1213"/>
      <c r="K52" s="1213"/>
      <c r="L52" s="1290" t="s">
        <v>694</v>
      </c>
      <c r="M52" s="1285" t="s">
        <v>328</v>
      </c>
      <c r="N52" s="1288">
        <v>527.54599999999994</v>
      </c>
      <c r="O52" s="1288">
        <v>527.54599999999994</v>
      </c>
      <c r="P52" s="1289">
        <v>0</v>
      </c>
      <c r="Q52" s="1288">
        <v>527.54599999999994</v>
      </c>
      <c r="R52" s="1288">
        <v>527.54599999999994</v>
      </c>
      <c r="S52" s="1289">
        <v>0</v>
      </c>
      <c r="T52" s="1288">
        <v>527.54599999999994</v>
      </c>
      <c r="U52" s="1288">
        <v>527.54599999999994</v>
      </c>
      <c r="V52" s="1289">
        <v>0</v>
      </c>
      <c r="W52" s="1288">
        <v>527.54599999999994</v>
      </c>
      <c r="X52" s="1288">
        <v>527.54599999999994</v>
      </c>
      <c r="Y52" s="1289">
        <v>0</v>
      </c>
      <c r="Z52" s="1288">
        <v>527.54599999999994</v>
      </c>
      <c r="AA52" s="1288">
        <v>527.54599999999994</v>
      </c>
      <c r="AB52" s="1289">
        <v>0</v>
      </c>
      <c r="AC52" s="1288">
        <v>0</v>
      </c>
      <c r="AD52" s="1288">
        <v>0</v>
      </c>
      <c r="AE52" s="1289">
        <v>0</v>
      </c>
      <c r="AF52" s="1288">
        <v>0</v>
      </c>
      <c r="AG52" s="1288">
        <v>0</v>
      </c>
      <c r="AH52" s="1289">
        <v>0</v>
      </c>
      <c r="AI52" s="1288">
        <v>0</v>
      </c>
      <c r="AJ52" s="1288">
        <v>0</v>
      </c>
      <c r="AK52" s="1289">
        <v>0</v>
      </c>
      <c r="AL52" s="1288">
        <v>0</v>
      </c>
      <c r="AM52" s="1288">
        <v>0</v>
      </c>
      <c r="AN52" s="1289">
        <v>0</v>
      </c>
      <c r="AO52" s="1288">
        <v>0</v>
      </c>
      <c r="AP52" s="1288">
        <v>0</v>
      </c>
      <c r="AQ52" s="1289">
        <v>0</v>
      </c>
      <c r="AR52" s="1213"/>
      <c r="AS52" s="1213"/>
      <c r="AT52" s="1213"/>
      <c r="AU52" s="1213"/>
      <c r="AV52" s="1213"/>
      <c r="AW52" s="1213"/>
      <c r="AX52" s="1213"/>
      <c r="AY52" s="1213"/>
      <c r="AZ52" s="1213"/>
      <c r="BA52" s="1213"/>
      <c r="BB52" s="1213"/>
      <c r="BC52" s="1213"/>
      <c r="BD52" s="1213"/>
      <c r="BE52" s="1213"/>
      <c r="BF52" s="1213"/>
    </row>
    <row r="53" spans="1:58" s="655" customFormat="1" ht="0.2" customHeight="1">
      <c r="A53" s="1213">
        <v>1</v>
      </c>
      <c r="B53" s="1213"/>
      <c r="C53" s="1213"/>
      <c r="D53" s="1213"/>
      <c r="E53" s="1213"/>
      <c r="F53" s="1213"/>
      <c r="G53" s="1213" t="b">
        <v>0</v>
      </c>
      <c r="H53" s="1213"/>
      <c r="I53" s="1213"/>
      <c r="J53" s="1213"/>
      <c r="K53" s="1213"/>
      <c r="L53" s="1290" t="s">
        <v>695</v>
      </c>
      <c r="M53" s="1285" t="s">
        <v>696</v>
      </c>
      <c r="N53" s="1291"/>
      <c r="O53" s="1291"/>
      <c r="P53" s="1287">
        <v>0</v>
      </c>
      <c r="Q53" s="1291"/>
      <c r="R53" s="1291"/>
      <c r="S53" s="1287">
        <v>0</v>
      </c>
      <c r="T53" s="1291"/>
      <c r="U53" s="1291"/>
      <c r="V53" s="1287">
        <v>0</v>
      </c>
      <c r="W53" s="1291"/>
      <c r="X53" s="1291"/>
      <c r="Y53" s="1287">
        <v>0</v>
      </c>
      <c r="Z53" s="1291"/>
      <c r="AA53" s="1291"/>
      <c r="AB53" s="1287">
        <v>0</v>
      </c>
      <c r="AC53" s="1291"/>
      <c r="AD53" s="1291"/>
      <c r="AE53" s="1287">
        <v>0</v>
      </c>
      <c r="AF53" s="1291"/>
      <c r="AG53" s="1291"/>
      <c r="AH53" s="1287">
        <v>0</v>
      </c>
      <c r="AI53" s="1291"/>
      <c r="AJ53" s="1291"/>
      <c r="AK53" s="1287">
        <v>0</v>
      </c>
      <c r="AL53" s="1291"/>
      <c r="AM53" s="1291"/>
      <c r="AN53" s="1287">
        <v>0</v>
      </c>
      <c r="AO53" s="1291"/>
      <c r="AP53" s="1291"/>
      <c r="AQ53" s="1287">
        <v>0</v>
      </c>
      <c r="AR53" s="1213"/>
      <c r="AS53" s="1213"/>
      <c r="AT53" s="1213"/>
      <c r="AU53" s="1213"/>
      <c r="AV53" s="1213"/>
      <c r="AW53" s="1213"/>
      <c r="AX53" s="1213"/>
      <c r="AY53" s="1213"/>
      <c r="AZ53" s="1213"/>
      <c r="BA53" s="1213"/>
      <c r="BB53" s="1213"/>
      <c r="BC53" s="1213"/>
      <c r="BD53" s="1213"/>
      <c r="BE53" s="1213"/>
      <c r="BF53" s="1213"/>
    </row>
    <row r="54" spans="1:58" s="655" customFormat="1" ht="0.2" customHeight="1">
      <c r="A54" s="1213">
        <v>1</v>
      </c>
      <c r="B54" s="1213"/>
      <c r="C54" s="1213"/>
      <c r="D54" s="1213"/>
      <c r="E54" s="1213"/>
      <c r="F54" s="1213"/>
      <c r="G54" s="1213" t="b">
        <v>0</v>
      </c>
      <c r="H54" s="1213"/>
      <c r="I54" s="1213"/>
      <c r="J54" s="1213"/>
      <c r="K54" s="1213"/>
      <c r="L54" s="1290" t="s">
        <v>697</v>
      </c>
      <c r="M54" s="1285" t="s">
        <v>698</v>
      </c>
      <c r="N54" s="1291"/>
      <c r="O54" s="1291"/>
      <c r="P54" s="1287">
        <v>0</v>
      </c>
      <c r="Q54" s="1291"/>
      <c r="R54" s="1291"/>
      <c r="S54" s="1287">
        <v>0</v>
      </c>
      <c r="T54" s="1291"/>
      <c r="U54" s="1291"/>
      <c r="V54" s="1287">
        <v>0</v>
      </c>
      <c r="W54" s="1291"/>
      <c r="X54" s="1291"/>
      <c r="Y54" s="1287">
        <v>0</v>
      </c>
      <c r="Z54" s="1291"/>
      <c r="AA54" s="1291"/>
      <c r="AB54" s="1287">
        <v>0</v>
      </c>
      <c r="AC54" s="1291"/>
      <c r="AD54" s="1291"/>
      <c r="AE54" s="1287">
        <v>0</v>
      </c>
      <c r="AF54" s="1291"/>
      <c r="AG54" s="1291"/>
      <c r="AH54" s="1287">
        <v>0</v>
      </c>
      <c r="AI54" s="1291"/>
      <c r="AJ54" s="1291"/>
      <c r="AK54" s="1287">
        <v>0</v>
      </c>
      <c r="AL54" s="1291"/>
      <c r="AM54" s="1291"/>
      <c r="AN54" s="1287">
        <v>0</v>
      </c>
      <c r="AO54" s="1291"/>
      <c r="AP54" s="1291"/>
      <c r="AQ54" s="1287">
        <v>0</v>
      </c>
      <c r="AR54" s="1213"/>
      <c r="AS54" s="1213"/>
      <c r="AT54" s="1213"/>
      <c r="AU54" s="1213"/>
      <c r="AV54" s="1213"/>
      <c r="AW54" s="1213"/>
      <c r="AX54" s="1213"/>
      <c r="AY54" s="1213"/>
      <c r="AZ54" s="1213"/>
      <c r="BA54" s="1213"/>
      <c r="BB54" s="1213"/>
      <c r="BC54" s="1213"/>
      <c r="BD54" s="1213"/>
      <c r="BE54" s="1213"/>
      <c r="BF54" s="1213"/>
    </row>
    <row r="55" spans="1:58" s="655" customFormat="1">
      <c r="A55" s="912" t="s">
        <v>102</v>
      </c>
      <c r="B55" s="1213"/>
      <c r="C55" s="1213"/>
      <c r="D55" s="1213"/>
      <c r="E55" s="1213"/>
      <c r="F55" s="1213" t="s">
        <v>1023</v>
      </c>
      <c r="G55" s="1034"/>
      <c r="H55" s="1213"/>
      <c r="I55" s="1213"/>
      <c r="J55" s="1213"/>
      <c r="K55" s="1213"/>
      <c r="L55" s="1293" t="s">
        <v>16</v>
      </c>
      <c r="M55" s="1294"/>
      <c r="N55" s="1268" t="s">
        <v>4293</v>
      </c>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70"/>
      <c r="AR55" s="1213"/>
      <c r="AS55" s="1213"/>
      <c r="AT55" s="1213"/>
      <c r="AU55" s="1213"/>
      <c r="AV55" s="1213"/>
      <c r="AW55" s="1213"/>
      <c r="AX55" s="1213"/>
      <c r="AY55" s="1213"/>
      <c r="AZ55" s="1213"/>
      <c r="BA55" s="1213"/>
      <c r="BB55" s="1213"/>
      <c r="BC55" s="1213"/>
      <c r="BD55" s="1213"/>
      <c r="BE55" s="1213"/>
      <c r="BF55" s="1213"/>
    </row>
    <row r="56" spans="1:58" s="655" customFormat="1">
      <c r="A56" s="1213">
        <v>2</v>
      </c>
      <c r="B56" s="1213"/>
      <c r="C56" s="1213"/>
      <c r="D56" s="1213"/>
      <c r="E56" s="1213"/>
      <c r="F56" s="1213"/>
      <c r="G56" s="1213"/>
      <c r="H56" s="1213"/>
      <c r="I56" s="1213"/>
      <c r="J56" s="1213"/>
      <c r="K56" s="1213"/>
      <c r="L56" s="1271" t="s">
        <v>684</v>
      </c>
      <c r="M56" s="1272"/>
      <c r="N56" s="1268" t="s">
        <v>1025</v>
      </c>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4"/>
      <c r="AR56" s="1213"/>
      <c r="AS56" s="1213"/>
      <c r="AT56" s="1213"/>
      <c r="AU56" s="1213"/>
      <c r="AV56" s="1213"/>
      <c r="AW56" s="1213"/>
      <c r="AX56" s="1213"/>
      <c r="AY56" s="1213"/>
      <c r="AZ56" s="1213"/>
      <c r="BA56" s="1213"/>
      <c r="BB56" s="1213"/>
      <c r="BC56" s="1213"/>
      <c r="BD56" s="1213"/>
      <c r="BE56" s="1213"/>
      <c r="BF56" s="1213"/>
    </row>
    <row r="57" spans="1:58" s="655" customFormat="1">
      <c r="A57" s="1213">
        <v>2</v>
      </c>
      <c r="B57" s="1213"/>
      <c r="C57" s="1213"/>
      <c r="D57" s="1213"/>
      <c r="E57" s="1213"/>
      <c r="F57" s="1213"/>
      <c r="G57" s="1213"/>
      <c r="H57" s="1213"/>
      <c r="I57" s="1213"/>
      <c r="J57" s="1213"/>
      <c r="K57" s="1213"/>
      <c r="L57" s="1271" t="s">
        <v>685</v>
      </c>
      <c r="M57" s="1272"/>
      <c r="N57" s="1268" t="s">
        <v>1127</v>
      </c>
      <c r="O57" s="1273"/>
      <c r="P57" s="1273"/>
      <c r="Q57" s="1273"/>
      <c r="R57" s="1273"/>
      <c r="S57" s="1273"/>
      <c r="T57" s="1273"/>
      <c r="U57" s="1273"/>
      <c r="V57" s="1273"/>
      <c r="W57" s="1273"/>
      <c r="X57" s="1273"/>
      <c r="Y57" s="1273"/>
      <c r="Z57" s="1273"/>
      <c r="AA57" s="1273"/>
      <c r="AB57" s="1273"/>
      <c r="AC57" s="1273"/>
      <c r="AD57" s="1273"/>
      <c r="AE57" s="1273"/>
      <c r="AF57" s="1273"/>
      <c r="AG57" s="1273"/>
      <c r="AH57" s="1273"/>
      <c r="AI57" s="1273"/>
      <c r="AJ57" s="1273"/>
      <c r="AK57" s="1273"/>
      <c r="AL57" s="1273"/>
      <c r="AM57" s="1273"/>
      <c r="AN57" s="1273"/>
      <c r="AO57" s="1273"/>
      <c r="AP57" s="1273"/>
      <c r="AQ57" s="1274"/>
      <c r="AR57" s="1213"/>
      <c r="AS57" s="1213"/>
      <c r="AT57" s="1213"/>
      <c r="AU57" s="1213"/>
      <c r="AV57" s="1213"/>
      <c r="AW57" s="1213"/>
      <c r="AX57" s="1213"/>
      <c r="AY57" s="1213"/>
      <c r="AZ57" s="1213"/>
      <c r="BA57" s="1213"/>
      <c r="BB57" s="1213"/>
      <c r="BC57" s="1213"/>
      <c r="BD57" s="1213"/>
      <c r="BE57" s="1213"/>
      <c r="BF57" s="1213"/>
    </row>
    <row r="58" spans="1:58" s="655" customFormat="1">
      <c r="A58" s="1213">
        <v>2</v>
      </c>
      <c r="B58" s="1213"/>
      <c r="C58" s="1213"/>
      <c r="D58" s="1213"/>
      <c r="E58" s="1213"/>
      <c r="F58" s="1213"/>
      <c r="G58" s="1213"/>
      <c r="H58" s="1213"/>
      <c r="I58" s="1213"/>
      <c r="J58" s="1213"/>
      <c r="K58" s="1213"/>
      <c r="L58" s="1271" t="s">
        <v>281</v>
      </c>
      <c r="M58" s="1272"/>
      <c r="N58" s="1268">
        <v>0</v>
      </c>
      <c r="O58" s="1273"/>
      <c r="P58" s="1273"/>
      <c r="Q58" s="1273"/>
      <c r="R58" s="1273"/>
      <c r="S58" s="1273"/>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4"/>
      <c r="AR58" s="1213"/>
      <c r="AS58" s="1213"/>
      <c r="AT58" s="1213"/>
      <c r="AU58" s="1213"/>
      <c r="AV58" s="1213"/>
      <c r="AW58" s="1213"/>
      <c r="AX58" s="1213"/>
      <c r="AY58" s="1213"/>
      <c r="AZ58" s="1213"/>
      <c r="BA58" s="1213"/>
      <c r="BB58" s="1213"/>
      <c r="BC58" s="1213"/>
      <c r="BD58" s="1213"/>
      <c r="BE58" s="1213"/>
      <c r="BF58" s="1213"/>
    </row>
    <row r="59" spans="1:58" s="655" customFormat="1">
      <c r="A59" s="1213">
        <v>2</v>
      </c>
      <c r="B59" s="1213"/>
      <c r="C59" s="1213"/>
      <c r="D59" s="1213"/>
      <c r="E59" s="1213"/>
      <c r="F59" s="1213"/>
      <c r="G59" s="1213" t="b">
        <v>1</v>
      </c>
      <c r="H59" s="1213"/>
      <c r="I59" s="1213"/>
      <c r="J59" s="1213"/>
      <c r="K59" s="1213"/>
      <c r="L59" s="1275" t="s">
        <v>686</v>
      </c>
      <c r="M59" s="1276"/>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c r="AI59" s="1277"/>
      <c r="AJ59" s="1277"/>
      <c r="AK59" s="1277"/>
      <c r="AL59" s="1277"/>
      <c r="AM59" s="1277"/>
      <c r="AN59" s="1277"/>
      <c r="AO59" s="1277"/>
      <c r="AP59" s="1277"/>
      <c r="AQ59" s="1278"/>
      <c r="AR59" s="1213"/>
      <c r="AS59" s="1213"/>
      <c r="AT59" s="1213"/>
      <c r="AU59" s="1213"/>
      <c r="AV59" s="1213"/>
      <c r="AW59" s="1213"/>
      <c r="AX59" s="1213"/>
      <c r="AY59" s="1213"/>
      <c r="AZ59" s="1213"/>
      <c r="BA59" s="1213"/>
      <c r="BB59" s="1213"/>
      <c r="BC59" s="1213"/>
      <c r="BD59" s="1213"/>
      <c r="BE59" s="1213"/>
      <c r="BF59" s="1213"/>
    </row>
    <row r="60" spans="1:58" s="388" customFormat="1">
      <c r="A60" s="1213">
        <v>2</v>
      </c>
      <c r="B60" s="1213" t="s">
        <v>1203</v>
      </c>
      <c r="C60" s="1279"/>
      <c r="D60" s="1279"/>
      <c r="E60" s="1279"/>
      <c r="F60" s="1279"/>
      <c r="G60" s="1213" t="b">
        <v>1</v>
      </c>
      <c r="H60" s="1279"/>
      <c r="I60" s="1279"/>
      <c r="J60" s="1279"/>
      <c r="K60" s="1279"/>
      <c r="L60" s="1280" t="s">
        <v>1135</v>
      </c>
      <c r="M60" s="1281" t="s">
        <v>678</v>
      </c>
      <c r="N60" s="1282">
        <v>0</v>
      </c>
      <c r="O60" s="1282">
        <v>0</v>
      </c>
      <c r="P60" s="1283">
        <v>0</v>
      </c>
      <c r="Q60" s="1282">
        <v>0</v>
      </c>
      <c r="R60" s="1282">
        <v>0</v>
      </c>
      <c r="S60" s="1283">
        <v>0</v>
      </c>
      <c r="T60" s="1282">
        <v>0</v>
      </c>
      <c r="U60" s="1282">
        <v>0</v>
      </c>
      <c r="V60" s="1283">
        <v>0</v>
      </c>
      <c r="W60" s="1282">
        <v>0</v>
      </c>
      <c r="X60" s="1282">
        <v>0</v>
      </c>
      <c r="Y60" s="1283">
        <v>0</v>
      </c>
      <c r="Z60" s="1282">
        <v>0</v>
      </c>
      <c r="AA60" s="1282">
        <v>0</v>
      </c>
      <c r="AB60" s="1283">
        <v>0</v>
      </c>
      <c r="AC60" s="1282">
        <v>0</v>
      </c>
      <c r="AD60" s="1282">
        <v>0</v>
      </c>
      <c r="AE60" s="1283">
        <v>0</v>
      </c>
      <c r="AF60" s="1282">
        <v>0</v>
      </c>
      <c r="AG60" s="1282">
        <v>0</v>
      </c>
      <c r="AH60" s="1283">
        <v>0</v>
      </c>
      <c r="AI60" s="1282">
        <v>0</v>
      </c>
      <c r="AJ60" s="1282">
        <v>0</v>
      </c>
      <c r="AK60" s="1283">
        <v>0</v>
      </c>
      <c r="AL60" s="1282">
        <v>0</v>
      </c>
      <c r="AM60" s="1282">
        <v>0</v>
      </c>
      <c r="AN60" s="1283">
        <v>0</v>
      </c>
      <c r="AO60" s="1282">
        <v>0</v>
      </c>
      <c r="AP60" s="1282">
        <v>0</v>
      </c>
      <c r="AQ60" s="1283">
        <v>0</v>
      </c>
      <c r="AR60" s="1279"/>
      <c r="AS60" s="1279"/>
      <c r="AT60" s="1279"/>
      <c r="AU60" s="1279"/>
      <c r="AV60" s="1279"/>
      <c r="AW60" s="1279"/>
      <c r="AX60" s="1279"/>
      <c r="AY60" s="1279"/>
      <c r="AZ60" s="1279"/>
      <c r="BA60" s="1279"/>
      <c r="BB60" s="1279"/>
      <c r="BC60" s="1279"/>
      <c r="BD60" s="1279"/>
      <c r="BE60" s="1279"/>
      <c r="BF60" s="1279"/>
    </row>
    <row r="61" spans="1:58" s="388" customFormat="1">
      <c r="A61" s="1213">
        <v>2</v>
      </c>
      <c r="B61" s="1213" t="s">
        <v>1204</v>
      </c>
      <c r="C61" s="1279"/>
      <c r="D61" s="1279"/>
      <c r="E61" s="1279"/>
      <c r="F61" s="1279"/>
      <c r="G61" s="1213" t="b">
        <v>1</v>
      </c>
      <c r="H61" s="1279"/>
      <c r="I61" s="1279"/>
      <c r="J61" s="1279"/>
      <c r="K61" s="1279"/>
      <c r="L61" s="1280" t="s">
        <v>1136</v>
      </c>
      <c r="M61" s="1281" t="s">
        <v>678</v>
      </c>
      <c r="N61" s="1282">
        <v>0</v>
      </c>
      <c r="O61" s="1282">
        <v>0</v>
      </c>
      <c r="P61" s="1283">
        <v>0</v>
      </c>
      <c r="Q61" s="1282">
        <v>0</v>
      </c>
      <c r="R61" s="1282">
        <v>0</v>
      </c>
      <c r="S61" s="1283">
        <v>0</v>
      </c>
      <c r="T61" s="1282">
        <v>0</v>
      </c>
      <c r="U61" s="1282">
        <v>0</v>
      </c>
      <c r="V61" s="1283">
        <v>0</v>
      </c>
      <c r="W61" s="1282">
        <v>0</v>
      </c>
      <c r="X61" s="1282">
        <v>0</v>
      </c>
      <c r="Y61" s="1283">
        <v>0</v>
      </c>
      <c r="Z61" s="1282">
        <v>0</v>
      </c>
      <c r="AA61" s="1282">
        <v>0</v>
      </c>
      <c r="AB61" s="1283">
        <v>0</v>
      </c>
      <c r="AC61" s="1282">
        <v>0</v>
      </c>
      <c r="AD61" s="1282">
        <v>0</v>
      </c>
      <c r="AE61" s="1283">
        <v>0</v>
      </c>
      <c r="AF61" s="1282">
        <v>0</v>
      </c>
      <c r="AG61" s="1282">
        <v>0</v>
      </c>
      <c r="AH61" s="1283">
        <v>0</v>
      </c>
      <c r="AI61" s="1282">
        <v>0</v>
      </c>
      <c r="AJ61" s="1282">
        <v>0</v>
      </c>
      <c r="AK61" s="1283">
        <v>0</v>
      </c>
      <c r="AL61" s="1282">
        <v>0</v>
      </c>
      <c r="AM61" s="1282">
        <v>0</v>
      </c>
      <c r="AN61" s="1283">
        <v>0</v>
      </c>
      <c r="AO61" s="1282">
        <v>0</v>
      </c>
      <c r="AP61" s="1282">
        <v>0</v>
      </c>
      <c r="AQ61" s="1283">
        <v>0</v>
      </c>
      <c r="AR61" s="1279"/>
      <c r="AS61" s="1279"/>
      <c r="AT61" s="1279"/>
      <c r="AU61" s="1279"/>
      <c r="AV61" s="1279"/>
      <c r="AW61" s="1279"/>
      <c r="AX61" s="1279"/>
      <c r="AY61" s="1279"/>
      <c r="AZ61" s="1279"/>
      <c r="BA61" s="1279"/>
      <c r="BB61" s="1279"/>
      <c r="BC61" s="1279"/>
      <c r="BD61" s="1279"/>
      <c r="BE61" s="1279"/>
      <c r="BF61" s="1279"/>
    </row>
    <row r="62" spans="1:58" s="655" customFormat="1">
      <c r="A62" s="1213">
        <v>2</v>
      </c>
      <c r="B62" s="1213"/>
      <c r="C62" s="1213"/>
      <c r="D62" s="1213"/>
      <c r="E62" s="1213"/>
      <c r="F62" s="1213"/>
      <c r="G62" s="1213" t="b">
        <v>1</v>
      </c>
      <c r="H62" s="1213"/>
      <c r="I62" s="1213"/>
      <c r="J62" s="1213"/>
      <c r="K62" s="1213"/>
      <c r="L62" s="1284" t="s">
        <v>687</v>
      </c>
      <c r="M62" s="1285" t="s">
        <v>145</v>
      </c>
      <c r="N62" s="1286">
        <v>0</v>
      </c>
      <c r="O62" s="1286">
        <v>0</v>
      </c>
      <c r="P62" s="1287"/>
      <c r="Q62" s="1286">
        <v>0</v>
      </c>
      <c r="R62" s="1286">
        <v>0</v>
      </c>
      <c r="S62" s="1287"/>
      <c r="T62" s="1286">
        <v>0</v>
      </c>
      <c r="U62" s="1286">
        <v>0</v>
      </c>
      <c r="V62" s="1287"/>
      <c r="W62" s="1286">
        <v>0</v>
      </c>
      <c r="X62" s="1286">
        <v>0</v>
      </c>
      <c r="Y62" s="1287"/>
      <c r="Z62" s="1286">
        <v>0</v>
      </c>
      <c r="AA62" s="1286">
        <v>0</v>
      </c>
      <c r="AB62" s="1287"/>
      <c r="AC62" s="1286">
        <v>0</v>
      </c>
      <c r="AD62" s="1286">
        <v>0</v>
      </c>
      <c r="AE62" s="1287"/>
      <c r="AF62" s="1286">
        <v>0</v>
      </c>
      <c r="AG62" s="1286">
        <v>0</v>
      </c>
      <c r="AH62" s="1287"/>
      <c r="AI62" s="1286">
        <v>0</v>
      </c>
      <c r="AJ62" s="1286">
        <v>0</v>
      </c>
      <c r="AK62" s="1287"/>
      <c r="AL62" s="1286">
        <v>0</v>
      </c>
      <c r="AM62" s="1286">
        <v>0</v>
      </c>
      <c r="AN62" s="1287"/>
      <c r="AO62" s="1286">
        <v>0</v>
      </c>
      <c r="AP62" s="1286">
        <v>0</v>
      </c>
      <c r="AQ62" s="1287"/>
      <c r="AR62" s="1213"/>
      <c r="AS62" s="1213"/>
      <c r="AT62" s="1213"/>
      <c r="AU62" s="1213"/>
      <c r="AV62" s="1213"/>
      <c r="AW62" s="1213"/>
      <c r="AX62" s="1213"/>
      <c r="AY62" s="1213"/>
      <c r="AZ62" s="1213"/>
      <c r="BA62" s="1213"/>
      <c r="BB62" s="1213"/>
      <c r="BC62" s="1213"/>
      <c r="BD62" s="1213"/>
      <c r="BE62" s="1213"/>
      <c r="BF62" s="1213"/>
    </row>
    <row r="63" spans="1:58" s="655" customFormat="1">
      <c r="A63" s="1213">
        <v>2</v>
      </c>
      <c r="B63" s="1079" t="s">
        <v>1212</v>
      </c>
      <c r="C63" s="1213"/>
      <c r="D63" s="1213"/>
      <c r="E63" s="1213"/>
      <c r="F63" s="1213"/>
      <c r="G63" s="1213" t="b">
        <v>1</v>
      </c>
      <c r="H63" s="1213"/>
      <c r="I63" s="1213"/>
      <c r="J63" s="1213"/>
      <c r="K63" s="1213"/>
      <c r="L63" s="1284" t="s">
        <v>688</v>
      </c>
      <c r="M63" s="1285" t="s">
        <v>328</v>
      </c>
      <c r="N63" s="1288"/>
      <c r="O63" s="1288"/>
      <c r="P63" s="1289">
        <v>0</v>
      </c>
      <c r="Q63" s="1288"/>
      <c r="R63" s="1288"/>
      <c r="S63" s="1289">
        <v>0</v>
      </c>
      <c r="T63" s="1288"/>
      <c r="U63" s="1288"/>
      <c r="V63" s="1289">
        <v>0</v>
      </c>
      <c r="W63" s="1288"/>
      <c r="X63" s="1288"/>
      <c r="Y63" s="1289">
        <v>0</v>
      </c>
      <c r="Z63" s="1288"/>
      <c r="AA63" s="1288"/>
      <c r="AB63" s="1289">
        <v>0</v>
      </c>
      <c r="AC63" s="1288">
        <v>0</v>
      </c>
      <c r="AD63" s="1288">
        <v>0</v>
      </c>
      <c r="AE63" s="1289">
        <v>0</v>
      </c>
      <c r="AF63" s="1288">
        <v>0</v>
      </c>
      <c r="AG63" s="1288">
        <v>0</v>
      </c>
      <c r="AH63" s="1289">
        <v>0</v>
      </c>
      <c r="AI63" s="1288">
        <v>0</v>
      </c>
      <c r="AJ63" s="1288">
        <v>0</v>
      </c>
      <c r="AK63" s="1289">
        <v>0</v>
      </c>
      <c r="AL63" s="1288">
        <v>0</v>
      </c>
      <c r="AM63" s="1288">
        <v>0</v>
      </c>
      <c r="AN63" s="1289">
        <v>0</v>
      </c>
      <c r="AO63" s="1288">
        <v>0</v>
      </c>
      <c r="AP63" s="1288">
        <v>0</v>
      </c>
      <c r="AQ63" s="1289">
        <v>0</v>
      </c>
      <c r="AR63" s="1213"/>
      <c r="AS63" s="1213"/>
      <c r="AT63" s="1213"/>
      <c r="AU63" s="1213"/>
      <c r="AV63" s="1213"/>
      <c r="AW63" s="1213"/>
      <c r="AX63" s="1213"/>
      <c r="AY63" s="1213"/>
      <c r="AZ63" s="1213"/>
      <c r="BA63" s="1213"/>
      <c r="BB63" s="1213"/>
      <c r="BC63" s="1213"/>
      <c r="BD63" s="1213"/>
      <c r="BE63" s="1213"/>
      <c r="BF63" s="1213"/>
    </row>
    <row r="64" spans="1:58" s="388" customFormat="1">
      <c r="A64" s="1213">
        <v>2</v>
      </c>
      <c r="B64" s="1079" t="s">
        <v>1206</v>
      </c>
      <c r="C64" s="1279"/>
      <c r="D64" s="1279"/>
      <c r="E64" s="1279"/>
      <c r="F64" s="1279"/>
      <c r="G64" s="1213" t="b">
        <v>1</v>
      </c>
      <c r="H64" s="1279"/>
      <c r="I64" s="1279"/>
      <c r="J64" s="1279"/>
      <c r="K64" s="1279"/>
      <c r="L64" s="1280" t="s">
        <v>689</v>
      </c>
      <c r="M64" s="1281" t="s">
        <v>678</v>
      </c>
      <c r="N64" s="1282">
        <v>0</v>
      </c>
      <c r="O64" s="1282">
        <v>0</v>
      </c>
      <c r="P64" s="1283">
        <v>0</v>
      </c>
      <c r="Q64" s="1282">
        <v>0</v>
      </c>
      <c r="R64" s="1282">
        <v>0</v>
      </c>
      <c r="S64" s="1283">
        <v>0</v>
      </c>
      <c r="T64" s="1282">
        <v>0</v>
      </c>
      <c r="U64" s="1282">
        <v>0</v>
      </c>
      <c r="V64" s="1283">
        <v>0</v>
      </c>
      <c r="W64" s="1282">
        <v>0</v>
      </c>
      <c r="X64" s="1282">
        <v>0</v>
      </c>
      <c r="Y64" s="1283">
        <v>0</v>
      </c>
      <c r="Z64" s="1282">
        <v>0</v>
      </c>
      <c r="AA64" s="1282">
        <v>0</v>
      </c>
      <c r="AB64" s="1283">
        <v>0</v>
      </c>
      <c r="AC64" s="1282">
        <v>0</v>
      </c>
      <c r="AD64" s="1282">
        <v>0</v>
      </c>
      <c r="AE64" s="1283">
        <v>0</v>
      </c>
      <c r="AF64" s="1282">
        <v>0</v>
      </c>
      <c r="AG64" s="1282">
        <v>0</v>
      </c>
      <c r="AH64" s="1283">
        <v>0</v>
      </c>
      <c r="AI64" s="1282">
        <v>0</v>
      </c>
      <c r="AJ64" s="1282">
        <v>0</v>
      </c>
      <c r="AK64" s="1283">
        <v>0</v>
      </c>
      <c r="AL64" s="1282">
        <v>0</v>
      </c>
      <c r="AM64" s="1282">
        <v>0</v>
      </c>
      <c r="AN64" s="1283">
        <v>0</v>
      </c>
      <c r="AO64" s="1282">
        <v>0</v>
      </c>
      <c r="AP64" s="1282">
        <v>0</v>
      </c>
      <c r="AQ64" s="1283">
        <v>0</v>
      </c>
      <c r="AR64" s="1279"/>
      <c r="AS64" s="1279"/>
      <c r="AT64" s="1279"/>
      <c r="AU64" s="1279"/>
      <c r="AV64" s="1279"/>
      <c r="AW64" s="1279"/>
      <c r="AX64" s="1279"/>
      <c r="AY64" s="1279"/>
      <c r="AZ64" s="1279"/>
      <c r="BA64" s="1279"/>
      <c r="BB64" s="1279"/>
      <c r="BC64" s="1279"/>
      <c r="BD64" s="1279"/>
      <c r="BE64" s="1279"/>
      <c r="BF64" s="1279"/>
    </row>
    <row r="65" spans="1:58" s="388" customFormat="1">
      <c r="A65" s="1213">
        <v>2</v>
      </c>
      <c r="B65" s="1079" t="s">
        <v>1205</v>
      </c>
      <c r="C65" s="1279"/>
      <c r="D65" s="1279"/>
      <c r="E65" s="1279"/>
      <c r="F65" s="1279"/>
      <c r="G65" s="1213" t="b">
        <v>1</v>
      </c>
      <c r="H65" s="1279"/>
      <c r="I65" s="1279"/>
      <c r="J65" s="1279"/>
      <c r="K65" s="1279"/>
      <c r="L65" s="1280" t="s">
        <v>690</v>
      </c>
      <c r="M65" s="1281" t="s">
        <v>678</v>
      </c>
      <c r="N65" s="1282">
        <v>0</v>
      </c>
      <c r="O65" s="1282">
        <v>0</v>
      </c>
      <c r="P65" s="1283">
        <v>0</v>
      </c>
      <c r="Q65" s="1282">
        <v>0</v>
      </c>
      <c r="R65" s="1282">
        <v>0</v>
      </c>
      <c r="S65" s="1283">
        <v>0</v>
      </c>
      <c r="T65" s="1282">
        <v>0</v>
      </c>
      <c r="U65" s="1282">
        <v>0</v>
      </c>
      <c r="V65" s="1283">
        <v>0</v>
      </c>
      <c r="W65" s="1282">
        <v>0</v>
      </c>
      <c r="X65" s="1282">
        <v>0</v>
      </c>
      <c r="Y65" s="1283">
        <v>0</v>
      </c>
      <c r="Z65" s="1282">
        <v>0</v>
      </c>
      <c r="AA65" s="1282">
        <v>0</v>
      </c>
      <c r="AB65" s="1283">
        <v>0</v>
      </c>
      <c r="AC65" s="1282">
        <v>0</v>
      </c>
      <c r="AD65" s="1282">
        <v>0</v>
      </c>
      <c r="AE65" s="1283">
        <v>0</v>
      </c>
      <c r="AF65" s="1282">
        <v>0</v>
      </c>
      <c r="AG65" s="1282">
        <v>0</v>
      </c>
      <c r="AH65" s="1283">
        <v>0</v>
      </c>
      <c r="AI65" s="1282">
        <v>0</v>
      </c>
      <c r="AJ65" s="1282">
        <v>0</v>
      </c>
      <c r="AK65" s="1283">
        <v>0</v>
      </c>
      <c r="AL65" s="1282">
        <v>0</v>
      </c>
      <c r="AM65" s="1282">
        <v>0</v>
      </c>
      <c r="AN65" s="1283">
        <v>0</v>
      </c>
      <c r="AO65" s="1282">
        <v>0</v>
      </c>
      <c r="AP65" s="1282">
        <v>0</v>
      </c>
      <c r="AQ65" s="1283">
        <v>0</v>
      </c>
      <c r="AR65" s="1279"/>
      <c r="AS65" s="1279"/>
      <c r="AT65" s="1279"/>
      <c r="AU65" s="1279"/>
      <c r="AV65" s="1279"/>
      <c r="AW65" s="1279"/>
      <c r="AX65" s="1279"/>
      <c r="AY65" s="1279"/>
      <c r="AZ65" s="1279"/>
      <c r="BA65" s="1279"/>
      <c r="BB65" s="1279"/>
      <c r="BC65" s="1279"/>
      <c r="BD65" s="1279"/>
      <c r="BE65" s="1279"/>
      <c r="BF65" s="1279"/>
    </row>
    <row r="66" spans="1:58" s="655" customFormat="1">
      <c r="A66" s="1213">
        <v>2</v>
      </c>
      <c r="B66" s="1079"/>
      <c r="C66" s="1213"/>
      <c r="D66" s="1213"/>
      <c r="E66" s="1213"/>
      <c r="F66" s="1213"/>
      <c r="G66" s="1213" t="b">
        <v>1</v>
      </c>
      <c r="H66" s="1213"/>
      <c r="I66" s="1213"/>
      <c r="J66" s="1213"/>
      <c r="K66" s="1213"/>
      <c r="L66" s="1284" t="s">
        <v>687</v>
      </c>
      <c r="M66" s="1285" t="s">
        <v>145</v>
      </c>
      <c r="N66" s="1286">
        <v>0</v>
      </c>
      <c r="O66" s="1286">
        <v>0</v>
      </c>
      <c r="P66" s="1287"/>
      <c r="Q66" s="1286">
        <v>0</v>
      </c>
      <c r="R66" s="1286">
        <v>0</v>
      </c>
      <c r="S66" s="1287"/>
      <c r="T66" s="1286">
        <v>0</v>
      </c>
      <c r="U66" s="1286">
        <v>0</v>
      </c>
      <c r="V66" s="1287"/>
      <c r="W66" s="1286">
        <v>0</v>
      </c>
      <c r="X66" s="1286">
        <v>0</v>
      </c>
      <c r="Y66" s="1287"/>
      <c r="Z66" s="1286">
        <v>0</v>
      </c>
      <c r="AA66" s="1286">
        <v>0</v>
      </c>
      <c r="AB66" s="1287"/>
      <c r="AC66" s="1286">
        <v>0</v>
      </c>
      <c r="AD66" s="1286">
        <v>0</v>
      </c>
      <c r="AE66" s="1287"/>
      <c r="AF66" s="1286">
        <v>0</v>
      </c>
      <c r="AG66" s="1286">
        <v>0</v>
      </c>
      <c r="AH66" s="1287"/>
      <c r="AI66" s="1286">
        <v>0</v>
      </c>
      <c r="AJ66" s="1286">
        <v>0</v>
      </c>
      <c r="AK66" s="1287"/>
      <c r="AL66" s="1286">
        <v>0</v>
      </c>
      <c r="AM66" s="1286">
        <v>0</v>
      </c>
      <c r="AN66" s="1287"/>
      <c r="AO66" s="1286">
        <v>0</v>
      </c>
      <c r="AP66" s="1286">
        <v>0</v>
      </c>
      <c r="AQ66" s="1287"/>
      <c r="AR66" s="1213"/>
      <c r="AS66" s="1213"/>
      <c r="AT66" s="1213"/>
      <c r="AU66" s="1213"/>
      <c r="AV66" s="1213"/>
      <c r="AW66" s="1213"/>
      <c r="AX66" s="1213"/>
      <c r="AY66" s="1213"/>
      <c r="AZ66" s="1213"/>
      <c r="BA66" s="1213"/>
      <c r="BB66" s="1213"/>
      <c r="BC66" s="1213"/>
      <c r="BD66" s="1213"/>
      <c r="BE66" s="1213"/>
      <c r="BF66" s="1213"/>
    </row>
    <row r="67" spans="1:58" s="655" customFormat="1">
      <c r="A67" s="1213">
        <v>2</v>
      </c>
      <c r="B67" s="1079" t="s">
        <v>1213</v>
      </c>
      <c r="C67" s="1213"/>
      <c r="D67" s="1213"/>
      <c r="E67" s="1213"/>
      <c r="F67" s="1213"/>
      <c r="G67" s="1213" t="b">
        <v>1</v>
      </c>
      <c r="H67" s="1213"/>
      <c r="I67" s="1213"/>
      <c r="J67" s="1213"/>
      <c r="K67" s="1213"/>
      <c r="L67" s="1284" t="s">
        <v>1207</v>
      </c>
      <c r="M67" s="1285" t="s">
        <v>328</v>
      </c>
      <c r="N67" s="1288"/>
      <c r="O67" s="1288"/>
      <c r="P67" s="1289">
        <v>0</v>
      </c>
      <c r="Q67" s="1288"/>
      <c r="R67" s="1288"/>
      <c r="S67" s="1289">
        <v>0</v>
      </c>
      <c r="T67" s="1288"/>
      <c r="U67" s="1288"/>
      <c r="V67" s="1289">
        <v>0</v>
      </c>
      <c r="W67" s="1288"/>
      <c r="X67" s="1288"/>
      <c r="Y67" s="1289">
        <v>0</v>
      </c>
      <c r="Z67" s="1288"/>
      <c r="AA67" s="1288"/>
      <c r="AB67" s="1289">
        <v>0</v>
      </c>
      <c r="AC67" s="1288">
        <v>0</v>
      </c>
      <c r="AD67" s="1288">
        <v>0</v>
      </c>
      <c r="AE67" s="1289">
        <v>0</v>
      </c>
      <c r="AF67" s="1288">
        <v>0</v>
      </c>
      <c r="AG67" s="1288">
        <v>0</v>
      </c>
      <c r="AH67" s="1289">
        <v>0</v>
      </c>
      <c r="AI67" s="1288">
        <v>0</v>
      </c>
      <c r="AJ67" s="1288">
        <v>0</v>
      </c>
      <c r="AK67" s="1289">
        <v>0</v>
      </c>
      <c r="AL67" s="1288">
        <v>0</v>
      </c>
      <c r="AM67" s="1288">
        <v>0</v>
      </c>
      <c r="AN67" s="1289">
        <v>0</v>
      </c>
      <c r="AO67" s="1288">
        <v>0</v>
      </c>
      <c r="AP67" s="1288">
        <v>0</v>
      </c>
      <c r="AQ67" s="1289">
        <v>0</v>
      </c>
      <c r="AR67" s="1213"/>
      <c r="AS67" s="1213"/>
      <c r="AT67" s="1213"/>
      <c r="AU67" s="1213"/>
      <c r="AV67" s="1213"/>
      <c r="AW67" s="1213"/>
      <c r="AX67" s="1213"/>
      <c r="AY67" s="1213"/>
      <c r="AZ67" s="1213"/>
      <c r="BA67" s="1213"/>
      <c r="BB67" s="1213"/>
      <c r="BC67" s="1213"/>
      <c r="BD67" s="1213"/>
      <c r="BE67" s="1213"/>
      <c r="BF67" s="1213"/>
    </row>
    <row r="68" spans="1:58" s="655" customFormat="1" ht="0.2" customHeight="1">
      <c r="A68" s="1213">
        <v>2</v>
      </c>
      <c r="B68" s="1213"/>
      <c r="C68" s="1213"/>
      <c r="D68" s="1213"/>
      <c r="E68" s="1213"/>
      <c r="F68" s="1213"/>
      <c r="G68" s="1213" t="b">
        <v>0</v>
      </c>
      <c r="H68" s="1213"/>
      <c r="I68" s="1213"/>
      <c r="J68" s="1213"/>
      <c r="K68" s="1213"/>
      <c r="L68" s="1275" t="s">
        <v>691</v>
      </c>
      <c r="M68" s="1276"/>
      <c r="N68" s="1277"/>
      <c r="O68" s="1277"/>
      <c r="P68" s="1277"/>
      <c r="Q68" s="1277"/>
      <c r="R68" s="1277"/>
      <c r="S68" s="1277"/>
      <c r="T68" s="1277"/>
      <c r="U68" s="1277"/>
      <c r="V68" s="1277"/>
      <c r="W68" s="1277"/>
      <c r="X68" s="1277"/>
      <c r="Y68" s="1277"/>
      <c r="Z68" s="1277"/>
      <c r="AA68" s="1277"/>
      <c r="AB68" s="1277"/>
      <c r="AC68" s="1277"/>
      <c r="AD68" s="1277"/>
      <c r="AE68" s="1277"/>
      <c r="AF68" s="1277"/>
      <c r="AG68" s="1277"/>
      <c r="AH68" s="1277"/>
      <c r="AI68" s="1277"/>
      <c r="AJ68" s="1277"/>
      <c r="AK68" s="1277"/>
      <c r="AL68" s="1277"/>
      <c r="AM68" s="1277"/>
      <c r="AN68" s="1277"/>
      <c r="AO68" s="1277"/>
      <c r="AP68" s="1277"/>
      <c r="AQ68" s="1278"/>
      <c r="AR68" s="1213"/>
      <c r="AS68" s="1213"/>
      <c r="AT68" s="1213"/>
      <c r="AU68" s="1213"/>
      <c r="AV68" s="1213"/>
      <c r="AW68" s="1213"/>
      <c r="AX68" s="1213"/>
      <c r="AY68" s="1213"/>
      <c r="AZ68" s="1213"/>
      <c r="BA68" s="1213"/>
      <c r="BB68" s="1213"/>
      <c r="BC68" s="1213"/>
      <c r="BD68" s="1213"/>
      <c r="BE68" s="1213"/>
      <c r="BF68" s="1213"/>
    </row>
    <row r="69" spans="1:58" s="655" customFormat="1" ht="0.2" customHeight="1">
      <c r="A69" s="1213">
        <v>2</v>
      </c>
      <c r="B69" s="1213"/>
      <c r="C69" s="1213"/>
      <c r="D69" s="1213"/>
      <c r="E69" s="1213"/>
      <c r="F69" s="1213"/>
      <c r="G69" s="1213" t="b">
        <v>0</v>
      </c>
      <c r="H69" s="1213"/>
      <c r="I69" s="1213"/>
      <c r="J69" s="1213"/>
      <c r="K69" s="1213"/>
      <c r="L69" s="399" t="s">
        <v>1214</v>
      </c>
      <c r="M69" s="400"/>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2"/>
      <c r="AR69" s="1213"/>
      <c r="AS69" s="1213"/>
      <c r="AT69" s="1213"/>
      <c r="AU69" s="1213"/>
      <c r="AV69" s="1213"/>
      <c r="AW69" s="1213"/>
      <c r="AX69" s="1213"/>
      <c r="AY69" s="1213"/>
      <c r="AZ69" s="1213"/>
      <c r="BA69" s="1213"/>
      <c r="BB69" s="1213"/>
      <c r="BC69" s="1213"/>
      <c r="BD69" s="1213"/>
      <c r="BE69" s="1213"/>
      <c r="BF69" s="1213"/>
    </row>
    <row r="70" spans="1:58" s="655" customFormat="1" ht="0.2" customHeight="1">
      <c r="A70" s="1213">
        <v>2</v>
      </c>
      <c r="B70" s="1213"/>
      <c r="C70" s="1213"/>
      <c r="D70" s="1213"/>
      <c r="E70" s="1213"/>
      <c r="F70" s="1213"/>
      <c r="G70" s="1213" t="b">
        <v>0</v>
      </c>
      <c r="H70" s="1213"/>
      <c r="I70" s="1213"/>
      <c r="J70" s="1213"/>
      <c r="K70" s="1213"/>
      <c r="L70" s="1290" t="s">
        <v>692</v>
      </c>
      <c r="M70" s="1285" t="s">
        <v>678</v>
      </c>
      <c r="N70" s="1291">
        <v>0</v>
      </c>
      <c r="O70" s="1291">
        <v>0</v>
      </c>
      <c r="P70" s="1287">
        <v>0</v>
      </c>
      <c r="Q70" s="1291">
        <v>0</v>
      </c>
      <c r="R70" s="1291">
        <v>0</v>
      </c>
      <c r="S70" s="1287">
        <v>0</v>
      </c>
      <c r="T70" s="1291">
        <v>0</v>
      </c>
      <c r="U70" s="1291">
        <v>0</v>
      </c>
      <c r="V70" s="1287">
        <v>0</v>
      </c>
      <c r="W70" s="1291">
        <v>0</v>
      </c>
      <c r="X70" s="1291">
        <v>0</v>
      </c>
      <c r="Y70" s="1287">
        <v>0</v>
      </c>
      <c r="Z70" s="1291">
        <v>0</v>
      </c>
      <c r="AA70" s="1291">
        <v>0</v>
      </c>
      <c r="AB70" s="1287">
        <v>0</v>
      </c>
      <c r="AC70" s="1291">
        <v>0</v>
      </c>
      <c r="AD70" s="1291">
        <v>0</v>
      </c>
      <c r="AE70" s="1287">
        <v>0</v>
      </c>
      <c r="AF70" s="1291">
        <v>0</v>
      </c>
      <c r="AG70" s="1291">
        <v>0</v>
      </c>
      <c r="AH70" s="1287">
        <v>0</v>
      </c>
      <c r="AI70" s="1291">
        <v>0</v>
      </c>
      <c r="AJ70" s="1291">
        <v>0</v>
      </c>
      <c r="AK70" s="1287">
        <v>0</v>
      </c>
      <c r="AL70" s="1291">
        <v>0</v>
      </c>
      <c r="AM70" s="1291">
        <v>0</v>
      </c>
      <c r="AN70" s="1287">
        <v>0</v>
      </c>
      <c r="AO70" s="1291">
        <v>0</v>
      </c>
      <c r="AP70" s="1291">
        <v>0</v>
      </c>
      <c r="AQ70" s="1287">
        <v>0</v>
      </c>
      <c r="AR70" s="1213"/>
      <c r="AS70" s="1213"/>
      <c r="AT70" s="1213"/>
      <c r="AU70" s="1213"/>
      <c r="AV70" s="1213"/>
      <c r="AW70" s="1213"/>
      <c r="AX70" s="1213"/>
      <c r="AY70" s="1213"/>
      <c r="AZ70" s="1213"/>
      <c r="BA70" s="1213"/>
      <c r="BB70" s="1213"/>
      <c r="BC70" s="1213"/>
      <c r="BD70" s="1213"/>
      <c r="BE70" s="1213"/>
      <c r="BF70" s="1213"/>
    </row>
    <row r="71" spans="1:58" s="655" customFormat="1" ht="0.2" customHeight="1">
      <c r="A71" s="1213">
        <v>2</v>
      </c>
      <c r="B71" s="1213"/>
      <c r="C71" s="1213"/>
      <c r="D71" s="1213"/>
      <c r="E71" s="1213"/>
      <c r="F71" s="1213"/>
      <c r="G71" s="1213" t="b">
        <v>0</v>
      </c>
      <c r="H71" s="1213"/>
      <c r="I71" s="1213"/>
      <c r="J71" s="1213"/>
      <c r="K71" s="1213"/>
      <c r="L71" s="1290" t="s">
        <v>693</v>
      </c>
      <c r="M71" s="1285" t="s">
        <v>678</v>
      </c>
      <c r="N71" s="1291"/>
      <c r="O71" s="1291"/>
      <c r="P71" s="1287">
        <v>0</v>
      </c>
      <c r="Q71" s="1291"/>
      <c r="R71" s="1291"/>
      <c r="S71" s="1287">
        <v>0</v>
      </c>
      <c r="T71" s="1291"/>
      <c r="U71" s="1291"/>
      <c r="V71" s="1287">
        <v>0</v>
      </c>
      <c r="W71" s="1291"/>
      <c r="X71" s="1291"/>
      <c r="Y71" s="1287">
        <v>0</v>
      </c>
      <c r="Z71" s="1291"/>
      <c r="AA71" s="1291"/>
      <c r="AB71" s="1287">
        <v>0</v>
      </c>
      <c r="AC71" s="1291"/>
      <c r="AD71" s="1291"/>
      <c r="AE71" s="1287">
        <v>0</v>
      </c>
      <c r="AF71" s="1291"/>
      <c r="AG71" s="1291"/>
      <c r="AH71" s="1287">
        <v>0</v>
      </c>
      <c r="AI71" s="1291"/>
      <c r="AJ71" s="1291"/>
      <c r="AK71" s="1287">
        <v>0</v>
      </c>
      <c r="AL71" s="1291"/>
      <c r="AM71" s="1291"/>
      <c r="AN71" s="1287">
        <v>0</v>
      </c>
      <c r="AO71" s="1291"/>
      <c r="AP71" s="1291"/>
      <c r="AQ71" s="1287">
        <v>0</v>
      </c>
      <c r="AR71" s="1213"/>
      <c r="AS71" s="1213"/>
      <c r="AT71" s="1213"/>
      <c r="AU71" s="1213"/>
      <c r="AV71" s="1213"/>
      <c r="AW71" s="1213"/>
      <c r="AX71" s="1213"/>
      <c r="AY71" s="1213"/>
      <c r="AZ71" s="1213"/>
      <c r="BA71" s="1213"/>
      <c r="BB71" s="1213"/>
      <c r="BC71" s="1213"/>
      <c r="BD71" s="1213"/>
      <c r="BE71" s="1213"/>
      <c r="BF71" s="1213"/>
    </row>
    <row r="72" spans="1:58" s="655" customFormat="1" ht="0.2" customHeight="1">
      <c r="A72" s="1213">
        <v>2</v>
      </c>
      <c r="B72" s="1079" t="s">
        <v>1208</v>
      </c>
      <c r="C72" s="1213"/>
      <c r="D72" s="1213"/>
      <c r="E72" s="1213"/>
      <c r="F72" s="1213"/>
      <c r="G72" s="1213" t="b">
        <v>0</v>
      </c>
      <c r="H72" s="1213"/>
      <c r="I72" s="1213"/>
      <c r="J72" s="1213"/>
      <c r="K72" s="1213"/>
      <c r="L72" s="1290" t="s">
        <v>694</v>
      </c>
      <c r="M72" s="1285" t="s">
        <v>328</v>
      </c>
      <c r="N72" s="1288">
        <v>0</v>
      </c>
      <c r="O72" s="1288">
        <v>0</v>
      </c>
      <c r="P72" s="1289">
        <v>0</v>
      </c>
      <c r="Q72" s="1288">
        <v>0</v>
      </c>
      <c r="R72" s="1288">
        <v>0</v>
      </c>
      <c r="S72" s="1289">
        <v>0</v>
      </c>
      <c r="T72" s="1288">
        <v>0</v>
      </c>
      <c r="U72" s="1288">
        <v>0</v>
      </c>
      <c r="V72" s="1289">
        <v>0</v>
      </c>
      <c r="W72" s="1288">
        <v>0</v>
      </c>
      <c r="X72" s="1288">
        <v>0</v>
      </c>
      <c r="Y72" s="1289">
        <v>0</v>
      </c>
      <c r="Z72" s="1288">
        <v>0</v>
      </c>
      <c r="AA72" s="1288">
        <v>0</v>
      </c>
      <c r="AB72" s="1289">
        <v>0</v>
      </c>
      <c r="AC72" s="1288">
        <v>0</v>
      </c>
      <c r="AD72" s="1288">
        <v>0</v>
      </c>
      <c r="AE72" s="1289">
        <v>0</v>
      </c>
      <c r="AF72" s="1288">
        <v>0</v>
      </c>
      <c r="AG72" s="1288">
        <v>0</v>
      </c>
      <c r="AH72" s="1289">
        <v>0</v>
      </c>
      <c r="AI72" s="1288">
        <v>0</v>
      </c>
      <c r="AJ72" s="1288">
        <v>0</v>
      </c>
      <c r="AK72" s="1289">
        <v>0</v>
      </c>
      <c r="AL72" s="1288">
        <v>0</v>
      </c>
      <c r="AM72" s="1288">
        <v>0</v>
      </c>
      <c r="AN72" s="1289">
        <v>0</v>
      </c>
      <c r="AO72" s="1288">
        <v>0</v>
      </c>
      <c r="AP72" s="1288">
        <v>0</v>
      </c>
      <c r="AQ72" s="1289">
        <v>0</v>
      </c>
      <c r="AR72" s="1213"/>
      <c r="AS72" s="1213"/>
      <c r="AT72" s="1213"/>
      <c r="AU72" s="1213"/>
      <c r="AV72" s="1213"/>
      <c r="AW72" s="1213"/>
      <c r="AX72" s="1213"/>
      <c r="AY72" s="1213"/>
      <c r="AZ72" s="1213"/>
      <c r="BA72" s="1213"/>
      <c r="BB72" s="1213"/>
      <c r="BC72" s="1213"/>
      <c r="BD72" s="1213"/>
      <c r="BE72" s="1213"/>
      <c r="BF72" s="1213"/>
    </row>
    <row r="73" spans="1:58" s="655" customFormat="1" ht="0.2" customHeight="1">
      <c r="A73" s="1213">
        <v>2</v>
      </c>
      <c r="B73" s="1213"/>
      <c r="C73" s="1213"/>
      <c r="D73" s="1213"/>
      <c r="E73" s="1213"/>
      <c r="F73" s="1213"/>
      <c r="G73" s="1213" t="b">
        <v>0</v>
      </c>
      <c r="H73" s="1213"/>
      <c r="I73" s="1213"/>
      <c r="J73" s="1213"/>
      <c r="K73" s="1213"/>
      <c r="L73" s="1290" t="s">
        <v>695</v>
      </c>
      <c r="M73" s="1285" t="s">
        <v>696</v>
      </c>
      <c r="N73" s="1291"/>
      <c r="O73" s="1291"/>
      <c r="P73" s="1287">
        <v>0</v>
      </c>
      <c r="Q73" s="1291"/>
      <c r="R73" s="1291"/>
      <c r="S73" s="1287">
        <v>0</v>
      </c>
      <c r="T73" s="1291"/>
      <c r="U73" s="1291"/>
      <c r="V73" s="1287">
        <v>0</v>
      </c>
      <c r="W73" s="1291"/>
      <c r="X73" s="1291"/>
      <c r="Y73" s="1287">
        <v>0</v>
      </c>
      <c r="Z73" s="1291"/>
      <c r="AA73" s="1291"/>
      <c r="AB73" s="1287">
        <v>0</v>
      </c>
      <c r="AC73" s="1291"/>
      <c r="AD73" s="1291"/>
      <c r="AE73" s="1287">
        <v>0</v>
      </c>
      <c r="AF73" s="1291"/>
      <c r="AG73" s="1291"/>
      <c r="AH73" s="1287">
        <v>0</v>
      </c>
      <c r="AI73" s="1291"/>
      <c r="AJ73" s="1291"/>
      <c r="AK73" s="1287">
        <v>0</v>
      </c>
      <c r="AL73" s="1291"/>
      <c r="AM73" s="1291"/>
      <c r="AN73" s="1287">
        <v>0</v>
      </c>
      <c r="AO73" s="1291"/>
      <c r="AP73" s="1291"/>
      <c r="AQ73" s="1287">
        <v>0</v>
      </c>
      <c r="AR73" s="1213"/>
      <c r="AS73" s="1213"/>
      <c r="AT73" s="1213"/>
      <c r="AU73" s="1213"/>
      <c r="AV73" s="1213"/>
      <c r="AW73" s="1213"/>
      <c r="AX73" s="1213"/>
      <c r="AY73" s="1213"/>
      <c r="AZ73" s="1213"/>
      <c r="BA73" s="1213"/>
      <c r="BB73" s="1213"/>
      <c r="BC73" s="1213"/>
      <c r="BD73" s="1213"/>
      <c r="BE73" s="1213"/>
      <c r="BF73" s="1213"/>
    </row>
    <row r="74" spans="1:58" s="655" customFormat="1" ht="0.2" customHeight="1">
      <c r="A74" s="1213">
        <v>2</v>
      </c>
      <c r="B74" s="1213"/>
      <c r="C74" s="1213"/>
      <c r="D74" s="1213"/>
      <c r="E74" s="1213"/>
      <c r="F74" s="1213"/>
      <c r="G74" s="1213" t="b">
        <v>0</v>
      </c>
      <c r="H74" s="1213"/>
      <c r="I74" s="1213"/>
      <c r="J74" s="1213"/>
      <c r="K74" s="1213"/>
      <c r="L74" s="1290" t="s">
        <v>697</v>
      </c>
      <c r="M74" s="1285" t="s">
        <v>698</v>
      </c>
      <c r="N74" s="1291"/>
      <c r="O74" s="1291"/>
      <c r="P74" s="1287">
        <v>0</v>
      </c>
      <c r="Q74" s="1291"/>
      <c r="R74" s="1291"/>
      <c r="S74" s="1287">
        <v>0</v>
      </c>
      <c r="T74" s="1291"/>
      <c r="U74" s="1291"/>
      <c r="V74" s="1287">
        <v>0</v>
      </c>
      <c r="W74" s="1291"/>
      <c r="X74" s="1291"/>
      <c r="Y74" s="1287">
        <v>0</v>
      </c>
      <c r="Z74" s="1291"/>
      <c r="AA74" s="1291"/>
      <c r="AB74" s="1287">
        <v>0</v>
      </c>
      <c r="AC74" s="1291"/>
      <c r="AD74" s="1291"/>
      <c r="AE74" s="1287">
        <v>0</v>
      </c>
      <c r="AF74" s="1291"/>
      <c r="AG74" s="1291"/>
      <c r="AH74" s="1287">
        <v>0</v>
      </c>
      <c r="AI74" s="1291"/>
      <c r="AJ74" s="1291"/>
      <c r="AK74" s="1287">
        <v>0</v>
      </c>
      <c r="AL74" s="1291"/>
      <c r="AM74" s="1291"/>
      <c r="AN74" s="1287">
        <v>0</v>
      </c>
      <c r="AO74" s="1291"/>
      <c r="AP74" s="1291"/>
      <c r="AQ74" s="1287">
        <v>0</v>
      </c>
      <c r="AR74" s="1213"/>
      <c r="AS74" s="1213"/>
      <c r="AT74" s="1213"/>
      <c r="AU74" s="1213"/>
      <c r="AV74" s="1213"/>
      <c r="AW74" s="1213"/>
      <c r="AX74" s="1213"/>
      <c r="AY74" s="1213"/>
      <c r="AZ74" s="1213"/>
      <c r="BA74" s="1213"/>
      <c r="BB74" s="1213"/>
      <c r="BC74" s="1213"/>
      <c r="BD74" s="1213"/>
      <c r="BE74" s="1213"/>
      <c r="BF74" s="1213"/>
    </row>
    <row r="75" spans="1:58" s="655" customFormat="1" ht="0.2" customHeight="1">
      <c r="A75" s="1213">
        <v>2</v>
      </c>
      <c r="B75" s="1213"/>
      <c r="C75" s="1213"/>
      <c r="D75" s="1213"/>
      <c r="E75" s="1213"/>
      <c r="F75" s="1213"/>
      <c r="G75" s="1213" t="b">
        <v>0</v>
      </c>
      <c r="H75" s="1213"/>
      <c r="I75" s="1213"/>
      <c r="J75" s="1213"/>
      <c r="K75" s="1213"/>
      <c r="L75" s="1280" t="s">
        <v>1215</v>
      </c>
      <c r="M75" s="400"/>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2"/>
      <c r="AR75" s="1213"/>
      <c r="AS75" s="1213"/>
      <c r="AT75" s="1213"/>
      <c r="AU75" s="1213"/>
      <c r="AV75" s="1213"/>
      <c r="AW75" s="1213"/>
      <c r="AX75" s="1213"/>
      <c r="AY75" s="1213"/>
      <c r="AZ75" s="1213"/>
      <c r="BA75" s="1213"/>
      <c r="BB75" s="1213"/>
      <c r="BC75" s="1213"/>
      <c r="BD75" s="1213"/>
      <c r="BE75" s="1213"/>
      <c r="BF75" s="1213"/>
    </row>
    <row r="76" spans="1:58" s="655" customFormat="1" ht="0.2" customHeight="1">
      <c r="A76" s="1213">
        <v>2</v>
      </c>
      <c r="B76" s="1213"/>
      <c r="C76" s="1213"/>
      <c r="D76" s="1213"/>
      <c r="E76" s="1213"/>
      <c r="F76" s="1213"/>
      <c r="G76" s="1213" t="b">
        <v>0</v>
      </c>
      <c r="H76" s="1213"/>
      <c r="I76" s="1213"/>
      <c r="J76" s="1213"/>
      <c r="K76" s="1213"/>
      <c r="L76" s="1290" t="s">
        <v>692</v>
      </c>
      <c r="M76" s="1285" t="s">
        <v>678</v>
      </c>
      <c r="N76" s="1291">
        <v>0</v>
      </c>
      <c r="O76" s="1291">
        <v>0</v>
      </c>
      <c r="P76" s="1287">
        <v>0</v>
      </c>
      <c r="Q76" s="1291">
        <v>0</v>
      </c>
      <c r="R76" s="1291">
        <v>0</v>
      </c>
      <c r="S76" s="1287">
        <v>0</v>
      </c>
      <c r="T76" s="1291">
        <v>0</v>
      </c>
      <c r="U76" s="1291">
        <v>0</v>
      </c>
      <c r="V76" s="1287">
        <v>0</v>
      </c>
      <c r="W76" s="1291">
        <v>0</v>
      </c>
      <c r="X76" s="1291">
        <v>0</v>
      </c>
      <c r="Y76" s="1287">
        <v>0</v>
      </c>
      <c r="Z76" s="1291">
        <v>0</v>
      </c>
      <c r="AA76" s="1291">
        <v>0</v>
      </c>
      <c r="AB76" s="1287">
        <v>0</v>
      </c>
      <c r="AC76" s="1291">
        <v>0</v>
      </c>
      <c r="AD76" s="1291">
        <v>0</v>
      </c>
      <c r="AE76" s="1287">
        <v>0</v>
      </c>
      <c r="AF76" s="1291">
        <v>0</v>
      </c>
      <c r="AG76" s="1291">
        <v>0</v>
      </c>
      <c r="AH76" s="1287">
        <v>0</v>
      </c>
      <c r="AI76" s="1291">
        <v>0</v>
      </c>
      <c r="AJ76" s="1291">
        <v>0</v>
      </c>
      <c r="AK76" s="1287">
        <v>0</v>
      </c>
      <c r="AL76" s="1291">
        <v>0</v>
      </c>
      <c r="AM76" s="1291">
        <v>0</v>
      </c>
      <c r="AN76" s="1287">
        <v>0</v>
      </c>
      <c r="AO76" s="1291">
        <v>0</v>
      </c>
      <c r="AP76" s="1291">
        <v>0</v>
      </c>
      <c r="AQ76" s="1287">
        <v>0</v>
      </c>
      <c r="AR76" s="1213"/>
      <c r="AS76" s="1213"/>
      <c r="AT76" s="1213"/>
      <c r="AU76" s="1213"/>
      <c r="AV76" s="1213"/>
      <c r="AW76" s="1213"/>
      <c r="AX76" s="1213"/>
      <c r="AY76" s="1213"/>
      <c r="AZ76" s="1213"/>
      <c r="BA76" s="1213"/>
      <c r="BB76" s="1213"/>
      <c r="BC76" s="1213"/>
      <c r="BD76" s="1213"/>
      <c r="BE76" s="1213"/>
      <c r="BF76" s="1213"/>
    </row>
    <row r="77" spans="1:58" s="655" customFormat="1" ht="0.2" customHeight="1">
      <c r="A77" s="1213">
        <v>2</v>
      </c>
      <c r="B77" s="1213"/>
      <c r="C77" s="1213"/>
      <c r="D77" s="1213"/>
      <c r="E77" s="1213"/>
      <c r="F77" s="1213"/>
      <c r="G77" s="1213" t="b">
        <v>0</v>
      </c>
      <c r="H77" s="1213"/>
      <c r="I77" s="1213"/>
      <c r="J77" s="1213"/>
      <c r="K77" s="1213"/>
      <c r="L77" s="1290" t="s">
        <v>693</v>
      </c>
      <c r="M77" s="1285" t="s">
        <v>678</v>
      </c>
      <c r="N77" s="1291"/>
      <c r="O77" s="1291"/>
      <c r="P77" s="1287">
        <v>0</v>
      </c>
      <c r="Q77" s="1291"/>
      <c r="R77" s="1291"/>
      <c r="S77" s="1287">
        <v>0</v>
      </c>
      <c r="T77" s="1291"/>
      <c r="U77" s="1291"/>
      <c r="V77" s="1287">
        <v>0</v>
      </c>
      <c r="W77" s="1291"/>
      <c r="X77" s="1291"/>
      <c r="Y77" s="1287">
        <v>0</v>
      </c>
      <c r="Z77" s="1291"/>
      <c r="AA77" s="1291"/>
      <c r="AB77" s="1287">
        <v>0</v>
      </c>
      <c r="AC77" s="1291"/>
      <c r="AD77" s="1291"/>
      <c r="AE77" s="1287">
        <v>0</v>
      </c>
      <c r="AF77" s="1291"/>
      <c r="AG77" s="1291"/>
      <c r="AH77" s="1287">
        <v>0</v>
      </c>
      <c r="AI77" s="1291"/>
      <c r="AJ77" s="1291"/>
      <c r="AK77" s="1287">
        <v>0</v>
      </c>
      <c r="AL77" s="1291"/>
      <c r="AM77" s="1291"/>
      <c r="AN77" s="1287">
        <v>0</v>
      </c>
      <c r="AO77" s="1291"/>
      <c r="AP77" s="1291"/>
      <c r="AQ77" s="1287">
        <v>0</v>
      </c>
      <c r="AR77" s="1213"/>
      <c r="AS77" s="1213"/>
      <c r="AT77" s="1213"/>
      <c r="AU77" s="1213"/>
      <c r="AV77" s="1213"/>
      <c r="AW77" s="1213"/>
      <c r="AX77" s="1213"/>
      <c r="AY77" s="1213"/>
      <c r="AZ77" s="1213"/>
      <c r="BA77" s="1213"/>
      <c r="BB77" s="1213"/>
      <c r="BC77" s="1213"/>
      <c r="BD77" s="1213"/>
      <c r="BE77" s="1213"/>
      <c r="BF77" s="1213"/>
    </row>
    <row r="78" spans="1:58" s="655" customFormat="1" ht="0.2" customHeight="1">
      <c r="A78" s="1213">
        <v>2</v>
      </c>
      <c r="B78" s="1079" t="s">
        <v>1209</v>
      </c>
      <c r="C78" s="1213"/>
      <c r="D78" s="1213"/>
      <c r="E78" s="1213"/>
      <c r="F78" s="1213"/>
      <c r="G78" s="1213" t="b">
        <v>0</v>
      </c>
      <c r="H78" s="1213"/>
      <c r="I78" s="1213"/>
      <c r="J78" s="1213"/>
      <c r="K78" s="1213"/>
      <c r="L78" s="1290" t="s">
        <v>694</v>
      </c>
      <c r="M78" s="1285" t="s">
        <v>328</v>
      </c>
      <c r="N78" s="1288">
        <v>958.24599999999998</v>
      </c>
      <c r="O78" s="1288">
        <v>958.24599999999998</v>
      </c>
      <c r="P78" s="1289">
        <v>0</v>
      </c>
      <c r="Q78" s="1288">
        <v>958.24599999999998</v>
      </c>
      <c r="R78" s="1288">
        <v>958.24599999999998</v>
      </c>
      <c r="S78" s="1289">
        <v>0</v>
      </c>
      <c r="T78" s="1288">
        <v>958.24599999999998</v>
      </c>
      <c r="U78" s="1288">
        <v>958.24599999999998</v>
      </c>
      <c r="V78" s="1289">
        <v>0</v>
      </c>
      <c r="W78" s="1288">
        <v>958.24599999999998</v>
      </c>
      <c r="X78" s="1288">
        <v>958.24599999999998</v>
      </c>
      <c r="Y78" s="1289">
        <v>0</v>
      </c>
      <c r="Z78" s="1288">
        <v>958.24599999999998</v>
      </c>
      <c r="AA78" s="1288">
        <v>958.24599999999998</v>
      </c>
      <c r="AB78" s="1289">
        <v>0</v>
      </c>
      <c r="AC78" s="1288">
        <v>0</v>
      </c>
      <c r="AD78" s="1288">
        <v>0</v>
      </c>
      <c r="AE78" s="1289">
        <v>0</v>
      </c>
      <c r="AF78" s="1288">
        <v>0</v>
      </c>
      <c r="AG78" s="1288">
        <v>0</v>
      </c>
      <c r="AH78" s="1289">
        <v>0</v>
      </c>
      <c r="AI78" s="1288">
        <v>0</v>
      </c>
      <c r="AJ78" s="1288">
        <v>0</v>
      </c>
      <c r="AK78" s="1289">
        <v>0</v>
      </c>
      <c r="AL78" s="1288">
        <v>0</v>
      </c>
      <c r="AM78" s="1288">
        <v>0</v>
      </c>
      <c r="AN78" s="1289">
        <v>0</v>
      </c>
      <c r="AO78" s="1288">
        <v>0</v>
      </c>
      <c r="AP78" s="1288">
        <v>0</v>
      </c>
      <c r="AQ78" s="1292">
        <v>0</v>
      </c>
      <c r="AR78" s="1213"/>
      <c r="AS78" s="1213"/>
      <c r="AT78" s="1213"/>
      <c r="AU78" s="1213"/>
      <c r="AV78" s="1213"/>
      <c r="AW78" s="1213"/>
      <c r="AX78" s="1213"/>
      <c r="AY78" s="1213"/>
      <c r="AZ78" s="1213"/>
      <c r="BA78" s="1213"/>
      <c r="BB78" s="1213"/>
      <c r="BC78" s="1213"/>
      <c r="BD78" s="1213"/>
      <c r="BE78" s="1213"/>
      <c r="BF78" s="1213"/>
    </row>
    <row r="79" spans="1:58" s="655" customFormat="1" ht="0.2" customHeight="1">
      <c r="A79" s="1213">
        <v>2</v>
      </c>
      <c r="B79" s="1213"/>
      <c r="C79" s="1213"/>
      <c r="D79" s="1213"/>
      <c r="E79" s="1213"/>
      <c r="F79" s="1213"/>
      <c r="G79" s="1213" t="b">
        <v>0</v>
      </c>
      <c r="H79" s="1213"/>
      <c r="I79" s="1213"/>
      <c r="J79" s="1213"/>
      <c r="K79" s="1213"/>
      <c r="L79" s="1290" t="s">
        <v>695</v>
      </c>
      <c r="M79" s="1285" t="s">
        <v>696</v>
      </c>
      <c r="N79" s="1291"/>
      <c r="O79" s="1291"/>
      <c r="P79" s="1287">
        <v>0</v>
      </c>
      <c r="Q79" s="1291"/>
      <c r="R79" s="1291"/>
      <c r="S79" s="1287">
        <v>0</v>
      </c>
      <c r="T79" s="1291"/>
      <c r="U79" s="1291"/>
      <c r="V79" s="1287">
        <v>0</v>
      </c>
      <c r="W79" s="1291"/>
      <c r="X79" s="1291"/>
      <c r="Y79" s="1287">
        <v>0</v>
      </c>
      <c r="Z79" s="1291"/>
      <c r="AA79" s="1291"/>
      <c r="AB79" s="1287">
        <v>0</v>
      </c>
      <c r="AC79" s="1291"/>
      <c r="AD79" s="1291"/>
      <c r="AE79" s="1287">
        <v>0</v>
      </c>
      <c r="AF79" s="1291"/>
      <c r="AG79" s="1291"/>
      <c r="AH79" s="1287">
        <v>0</v>
      </c>
      <c r="AI79" s="1291"/>
      <c r="AJ79" s="1291"/>
      <c r="AK79" s="1287">
        <v>0</v>
      </c>
      <c r="AL79" s="1291"/>
      <c r="AM79" s="1291"/>
      <c r="AN79" s="1287">
        <v>0</v>
      </c>
      <c r="AO79" s="1291"/>
      <c r="AP79" s="1291"/>
      <c r="AQ79" s="1287">
        <v>0</v>
      </c>
      <c r="AR79" s="1213"/>
      <c r="AS79" s="1213"/>
      <c r="AT79" s="1213"/>
      <c r="AU79" s="1213"/>
      <c r="AV79" s="1213"/>
      <c r="AW79" s="1213"/>
      <c r="AX79" s="1213"/>
      <c r="AY79" s="1213"/>
      <c r="AZ79" s="1213"/>
      <c r="BA79" s="1213"/>
      <c r="BB79" s="1213"/>
      <c r="BC79" s="1213"/>
      <c r="BD79" s="1213"/>
      <c r="BE79" s="1213"/>
      <c r="BF79" s="1213"/>
    </row>
    <row r="80" spans="1:58" s="655" customFormat="1" ht="0.2" customHeight="1">
      <c r="A80" s="1213">
        <v>2</v>
      </c>
      <c r="B80" s="1213"/>
      <c r="C80" s="1213"/>
      <c r="D80" s="1213"/>
      <c r="E80" s="1213"/>
      <c r="F80" s="1213"/>
      <c r="G80" s="1213" t="b">
        <v>0</v>
      </c>
      <c r="H80" s="1213"/>
      <c r="I80" s="1213"/>
      <c r="J80" s="1213"/>
      <c r="K80" s="1213"/>
      <c r="L80" s="1290" t="s">
        <v>697</v>
      </c>
      <c r="M80" s="1285" t="s">
        <v>698</v>
      </c>
      <c r="N80" s="1291"/>
      <c r="O80" s="1291"/>
      <c r="P80" s="1287">
        <v>0</v>
      </c>
      <c r="Q80" s="1291"/>
      <c r="R80" s="1291"/>
      <c r="S80" s="1287">
        <v>0</v>
      </c>
      <c r="T80" s="1291"/>
      <c r="U80" s="1291"/>
      <c r="V80" s="1287">
        <v>0</v>
      </c>
      <c r="W80" s="1291"/>
      <c r="X80" s="1291"/>
      <c r="Y80" s="1287">
        <v>0</v>
      </c>
      <c r="Z80" s="1291"/>
      <c r="AA80" s="1291"/>
      <c r="AB80" s="1287">
        <v>0</v>
      </c>
      <c r="AC80" s="1291"/>
      <c r="AD80" s="1291"/>
      <c r="AE80" s="1287">
        <v>0</v>
      </c>
      <c r="AF80" s="1291"/>
      <c r="AG80" s="1291"/>
      <c r="AH80" s="1287">
        <v>0</v>
      </c>
      <c r="AI80" s="1291"/>
      <c r="AJ80" s="1291"/>
      <c r="AK80" s="1287">
        <v>0</v>
      </c>
      <c r="AL80" s="1291"/>
      <c r="AM80" s="1291"/>
      <c r="AN80" s="1287">
        <v>0</v>
      </c>
      <c r="AO80" s="1291"/>
      <c r="AP80" s="1291"/>
      <c r="AQ80" s="1287">
        <v>0</v>
      </c>
      <c r="AR80" s="1213"/>
      <c r="AS80" s="1213"/>
      <c r="AT80" s="1213"/>
      <c r="AU80" s="1213"/>
      <c r="AV80" s="1213"/>
      <c r="AW80" s="1213"/>
      <c r="AX80" s="1213"/>
      <c r="AY80" s="1213"/>
      <c r="AZ80" s="1213"/>
      <c r="BA80" s="1213"/>
      <c r="BB80" s="1213"/>
      <c r="BC80" s="1213"/>
      <c r="BD80" s="1213"/>
      <c r="BE80" s="1213"/>
      <c r="BF80" s="1213"/>
    </row>
    <row r="81" spans="1:58" s="655" customFormat="1" ht="0.2" customHeight="1">
      <c r="A81" s="1213">
        <v>2</v>
      </c>
      <c r="B81" s="1213"/>
      <c r="C81" s="1213"/>
      <c r="D81" s="1213"/>
      <c r="E81" s="1213"/>
      <c r="F81" s="1213"/>
      <c r="G81" s="1213" t="b">
        <v>0</v>
      </c>
      <c r="H81" s="1213"/>
      <c r="I81" s="1213"/>
      <c r="J81" s="1213"/>
      <c r="K81" s="1213"/>
      <c r="L81" s="1280" t="s">
        <v>1216</v>
      </c>
      <c r="M81" s="400"/>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2"/>
      <c r="AR81" s="1213"/>
      <c r="AS81" s="1213"/>
      <c r="AT81" s="1213"/>
      <c r="AU81" s="1213"/>
      <c r="AV81" s="1213"/>
      <c r="AW81" s="1213"/>
      <c r="AX81" s="1213"/>
      <c r="AY81" s="1213"/>
      <c r="AZ81" s="1213"/>
      <c r="BA81" s="1213"/>
      <c r="BB81" s="1213"/>
      <c r="BC81" s="1213"/>
      <c r="BD81" s="1213"/>
      <c r="BE81" s="1213"/>
      <c r="BF81" s="1213"/>
    </row>
    <row r="82" spans="1:58" s="655" customFormat="1" ht="0.2" customHeight="1">
      <c r="A82" s="1213">
        <v>2</v>
      </c>
      <c r="B82" s="1213"/>
      <c r="C82" s="1213"/>
      <c r="D82" s="1213"/>
      <c r="E82" s="1213"/>
      <c r="F82" s="1213"/>
      <c r="G82" s="1213" t="b">
        <v>0</v>
      </c>
      <c r="H82" s="1213"/>
      <c r="I82" s="1213"/>
      <c r="J82" s="1213"/>
      <c r="K82" s="1213"/>
      <c r="L82" s="1290" t="s">
        <v>692</v>
      </c>
      <c r="M82" s="1285" t="s">
        <v>678</v>
      </c>
      <c r="N82" s="1291">
        <v>0</v>
      </c>
      <c r="O82" s="1291">
        <v>0</v>
      </c>
      <c r="P82" s="1287">
        <v>0</v>
      </c>
      <c r="Q82" s="1291">
        <v>0</v>
      </c>
      <c r="R82" s="1291">
        <v>0</v>
      </c>
      <c r="S82" s="1287">
        <v>0</v>
      </c>
      <c r="T82" s="1291">
        <v>0</v>
      </c>
      <c r="U82" s="1291">
        <v>0</v>
      </c>
      <c r="V82" s="1287">
        <v>0</v>
      </c>
      <c r="W82" s="1291">
        <v>0</v>
      </c>
      <c r="X82" s="1291">
        <v>0</v>
      </c>
      <c r="Y82" s="1287">
        <v>0</v>
      </c>
      <c r="Z82" s="1291">
        <v>0</v>
      </c>
      <c r="AA82" s="1291">
        <v>0</v>
      </c>
      <c r="AB82" s="1287">
        <v>0</v>
      </c>
      <c r="AC82" s="1291">
        <v>0</v>
      </c>
      <c r="AD82" s="1291">
        <v>0</v>
      </c>
      <c r="AE82" s="1287">
        <v>0</v>
      </c>
      <c r="AF82" s="1291">
        <v>0</v>
      </c>
      <c r="AG82" s="1291">
        <v>0</v>
      </c>
      <c r="AH82" s="1287">
        <v>0</v>
      </c>
      <c r="AI82" s="1291">
        <v>0</v>
      </c>
      <c r="AJ82" s="1291">
        <v>0</v>
      </c>
      <c r="AK82" s="1287">
        <v>0</v>
      </c>
      <c r="AL82" s="1291">
        <v>0</v>
      </c>
      <c r="AM82" s="1291">
        <v>0</v>
      </c>
      <c r="AN82" s="1287">
        <v>0</v>
      </c>
      <c r="AO82" s="1291">
        <v>0</v>
      </c>
      <c r="AP82" s="1291">
        <v>0</v>
      </c>
      <c r="AQ82" s="1287">
        <v>0</v>
      </c>
      <c r="AR82" s="1213"/>
      <c r="AS82" s="1213"/>
      <c r="AT82" s="1213"/>
      <c r="AU82" s="1213"/>
      <c r="AV82" s="1213"/>
      <c r="AW82" s="1213"/>
      <c r="AX82" s="1213"/>
      <c r="AY82" s="1213"/>
      <c r="AZ82" s="1213"/>
      <c r="BA82" s="1213"/>
      <c r="BB82" s="1213"/>
      <c r="BC82" s="1213"/>
      <c r="BD82" s="1213"/>
      <c r="BE82" s="1213"/>
      <c r="BF82" s="1213"/>
    </row>
    <row r="83" spans="1:58" s="655" customFormat="1" ht="0.2" customHeight="1">
      <c r="A83" s="1213">
        <v>2</v>
      </c>
      <c r="B83" s="1213"/>
      <c r="C83" s="1213"/>
      <c r="D83" s="1213"/>
      <c r="E83" s="1213"/>
      <c r="F83" s="1213"/>
      <c r="G83" s="1213" t="b">
        <v>0</v>
      </c>
      <c r="H83" s="1213"/>
      <c r="I83" s="1213"/>
      <c r="J83" s="1213"/>
      <c r="K83" s="1213"/>
      <c r="L83" s="1290" t="s">
        <v>693</v>
      </c>
      <c r="M83" s="1285" t="s">
        <v>678</v>
      </c>
      <c r="N83" s="1291"/>
      <c r="O83" s="1291"/>
      <c r="P83" s="1287">
        <v>0</v>
      </c>
      <c r="Q83" s="1291"/>
      <c r="R83" s="1291"/>
      <c r="S83" s="1287">
        <v>0</v>
      </c>
      <c r="T83" s="1291"/>
      <c r="U83" s="1291"/>
      <c r="V83" s="1287">
        <v>0</v>
      </c>
      <c r="W83" s="1291"/>
      <c r="X83" s="1291"/>
      <c r="Y83" s="1287">
        <v>0</v>
      </c>
      <c r="Z83" s="1291"/>
      <c r="AA83" s="1291"/>
      <c r="AB83" s="1287">
        <v>0</v>
      </c>
      <c r="AC83" s="1291"/>
      <c r="AD83" s="1291"/>
      <c r="AE83" s="1287">
        <v>0</v>
      </c>
      <c r="AF83" s="1291"/>
      <c r="AG83" s="1291"/>
      <c r="AH83" s="1287">
        <v>0</v>
      </c>
      <c r="AI83" s="1291"/>
      <c r="AJ83" s="1291"/>
      <c r="AK83" s="1287">
        <v>0</v>
      </c>
      <c r="AL83" s="1291"/>
      <c r="AM83" s="1291"/>
      <c r="AN83" s="1287">
        <v>0</v>
      </c>
      <c r="AO83" s="1291"/>
      <c r="AP83" s="1291"/>
      <c r="AQ83" s="1287">
        <v>0</v>
      </c>
      <c r="AR83" s="1213"/>
      <c r="AS83" s="1213"/>
      <c r="AT83" s="1213"/>
      <c r="AU83" s="1213"/>
      <c r="AV83" s="1213"/>
      <c r="AW83" s="1213"/>
      <c r="AX83" s="1213"/>
      <c r="AY83" s="1213"/>
      <c r="AZ83" s="1213"/>
      <c r="BA83" s="1213"/>
      <c r="BB83" s="1213"/>
      <c r="BC83" s="1213"/>
      <c r="BD83" s="1213"/>
      <c r="BE83" s="1213"/>
      <c r="BF83" s="1213"/>
    </row>
    <row r="84" spans="1:58" s="655" customFormat="1" ht="0.2" customHeight="1">
      <c r="A84" s="1213">
        <v>2</v>
      </c>
      <c r="B84" s="1079" t="s">
        <v>1210</v>
      </c>
      <c r="C84" s="1213"/>
      <c r="D84" s="1213"/>
      <c r="E84" s="1213"/>
      <c r="F84" s="1213"/>
      <c r="G84" s="1213" t="b">
        <v>0</v>
      </c>
      <c r="H84" s="1213"/>
      <c r="I84" s="1213"/>
      <c r="J84" s="1213"/>
      <c r="K84" s="1213"/>
      <c r="L84" s="1290" t="s">
        <v>694</v>
      </c>
      <c r="M84" s="1285" t="s">
        <v>328</v>
      </c>
      <c r="N84" s="1288">
        <v>0</v>
      </c>
      <c r="O84" s="1288">
        <v>0</v>
      </c>
      <c r="P84" s="1289">
        <v>0</v>
      </c>
      <c r="Q84" s="1288">
        <v>0</v>
      </c>
      <c r="R84" s="1288">
        <v>0</v>
      </c>
      <c r="S84" s="1289">
        <v>0</v>
      </c>
      <c r="T84" s="1288">
        <v>0</v>
      </c>
      <c r="U84" s="1288">
        <v>0</v>
      </c>
      <c r="V84" s="1289">
        <v>0</v>
      </c>
      <c r="W84" s="1288">
        <v>0</v>
      </c>
      <c r="X84" s="1288">
        <v>0</v>
      </c>
      <c r="Y84" s="1289">
        <v>0</v>
      </c>
      <c r="Z84" s="1288">
        <v>0</v>
      </c>
      <c r="AA84" s="1288">
        <v>0</v>
      </c>
      <c r="AB84" s="1289">
        <v>0</v>
      </c>
      <c r="AC84" s="1288">
        <v>0</v>
      </c>
      <c r="AD84" s="1288">
        <v>0</v>
      </c>
      <c r="AE84" s="1289">
        <v>0</v>
      </c>
      <c r="AF84" s="1288">
        <v>0</v>
      </c>
      <c r="AG84" s="1288">
        <v>0</v>
      </c>
      <c r="AH84" s="1289">
        <v>0</v>
      </c>
      <c r="AI84" s="1288">
        <v>0</v>
      </c>
      <c r="AJ84" s="1288">
        <v>0</v>
      </c>
      <c r="AK84" s="1289">
        <v>0</v>
      </c>
      <c r="AL84" s="1288">
        <v>0</v>
      </c>
      <c r="AM84" s="1288">
        <v>0</v>
      </c>
      <c r="AN84" s="1289">
        <v>0</v>
      </c>
      <c r="AO84" s="1288">
        <v>0</v>
      </c>
      <c r="AP84" s="1288">
        <v>0</v>
      </c>
      <c r="AQ84" s="1289">
        <v>0</v>
      </c>
      <c r="AR84" s="1213"/>
      <c r="AS84" s="1213"/>
      <c r="AT84" s="1213"/>
      <c r="AU84" s="1213"/>
      <c r="AV84" s="1213"/>
      <c r="AW84" s="1213"/>
      <c r="AX84" s="1213"/>
      <c r="AY84" s="1213"/>
      <c r="AZ84" s="1213"/>
      <c r="BA84" s="1213"/>
      <c r="BB84" s="1213"/>
      <c r="BC84" s="1213"/>
      <c r="BD84" s="1213"/>
      <c r="BE84" s="1213"/>
      <c r="BF84" s="1213"/>
    </row>
    <row r="85" spans="1:58" s="655" customFormat="1" ht="0.2" customHeight="1">
      <c r="A85" s="1213">
        <v>2</v>
      </c>
      <c r="B85" s="1213"/>
      <c r="C85" s="1213"/>
      <c r="D85" s="1213"/>
      <c r="E85" s="1213"/>
      <c r="F85" s="1213"/>
      <c r="G85" s="1213" t="b">
        <v>0</v>
      </c>
      <c r="H85" s="1213"/>
      <c r="I85" s="1213"/>
      <c r="J85" s="1213"/>
      <c r="K85" s="1213"/>
      <c r="L85" s="1290" t="s">
        <v>695</v>
      </c>
      <c r="M85" s="1285" t="s">
        <v>696</v>
      </c>
      <c r="N85" s="1291"/>
      <c r="O85" s="1291"/>
      <c r="P85" s="1287">
        <v>0</v>
      </c>
      <c r="Q85" s="1291"/>
      <c r="R85" s="1291"/>
      <c r="S85" s="1287">
        <v>0</v>
      </c>
      <c r="T85" s="1291"/>
      <c r="U85" s="1291"/>
      <c r="V85" s="1287">
        <v>0</v>
      </c>
      <c r="W85" s="1291"/>
      <c r="X85" s="1291"/>
      <c r="Y85" s="1287">
        <v>0</v>
      </c>
      <c r="Z85" s="1291"/>
      <c r="AA85" s="1291"/>
      <c r="AB85" s="1287">
        <v>0</v>
      </c>
      <c r="AC85" s="1291"/>
      <c r="AD85" s="1291"/>
      <c r="AE85" s="1287">
        <v>0</v>
      </c>
      <c r="AF85" s="1291"/>
      <c r="AG85" s="1291"/>
      <c r="AH85" s="1287">
        <v>0</v>
      </c>
      <c r="AI85" s="1291"/>
      <c r="AJ85" s="1291"/>
      <c r="AK85" s="1287">
        <v>0</v>
      </c>
      <c r="AL85" s="1291"/>
      <c r="AM85" s="1291"/>
      <c r="AN85" s="1287">
        <v>0</v>
      </c>
      <c r="AO85" s="1291"/>
      <c r="AP85" s="1291"/>
      <c r="AQ85" s="1287">
        <v>0</v>
      </c>
      <c r="AR85" s="1213"/>
      <c r="AS85" s="1213"/>
      <c r="AT85" s="1213"/>
      <c r="AU85" s="1213"/>
      <c r="AV85" s="1213"/>
      <c r="AW85" s="1213"/>
      <c r="AX85" s="1213"/>
      <c r="AY85" s="1213"/>
      <c r="AZ85" s="1213"/>
      <c r="BA85" s="1213"/>
      <c r="BB85" s="1213"/>
      <c r="BC85" s="1213"/>
      <c r="BD85" s="1213"/>
      <c r="BE85" s="1213"/>
      <c r="BF85" s="1213"/>
    </row>
    <row r="86" spans="1:58" s="655" customFormat="1" ht="0.2" customHeight="1">
      <c r="A86" s="1213">
        <v>2</v>
      </c>
      <c r="B86" s="1213"/>
      <c r="C86" s="1213"/>
      <c r="D86" s="1213"/>
      <c r="E86" s="1213"/>
      <c r="F86" s="1213"/>
      <c r="G86" s="1213" t="b">
        <v>0</v>
      </c>
      <c r="H86" s="1213"/>
      <c r="I86" s="1213"/>
      <c r="J86" s="1213"/>
      <c r="K86" s="1213"/>
      <c r="L86" s="1290" t="s">
        <v>697</v>
      </c>
      <c r="M86" s="1285" t="s">
        <v>698</v>
      </c>
      <c r="N86" s="1291"/>
      <c r="O86" s="1291"/>
      <c r="P86" s="1287">
        <v>0</v>
      </c>
      <c r="Q86" s="1291"/>
      <c r="R86" s="1291"/>
      <c r="S86" s="1287">
        <v>0</v>
      </c>
      <c r="T86" s="1291"/>
      <c r="U86" s="1291"/>
      <c r="V86" s="1287">
        <v>0</v>
      </c>
      <c r="W86" s="1291"/>
      <c r="X86" s="1291"/>
      <c r="Y86" s="1287">
        <v>0</v>
      </c>
      <c r="Z86" s="1291"/>
      <c r="AA86" s="1291"/>
      <c r="AB86" s="1287">
        <v>0</v>
      </c>
      <c r="AC86" s="1291"/>
      <c r="AD86" s="1291"/>
      <c r="AE86" s="1287">
        <v>0</v>
      </c>
      <c r="AF86" s="1291"/>
      <c r="AG86" s="1291"/>
      <c r="AH86" s="1287">
        <v>0</v>
      </c>
      <c r="AI86" s="1291"/>
      <c r="AJ86" s="1291"/>
      <c r="AK86" s="1287">
        <v>0</v>
      </c>
      <c r="AL86" s="1291"/>
      <c r="AM86" s="1291"/>
      <c r="AN86" s="1287">
        <v>0</v>
      </c>
      <c r="AO86" s="1291"/>
      <c r="AP86" s="1291"/>
      <c r="AQ86" s="1287">
        <v>0</v>
      </c>
      <c r="AR86" s="1213"/>
      <c r="AS86" s="1213"/>
      <c r="AT86" s="1213"/>
      <c r="AU86" s="1213"/>
      <c r="AV86" s="1213"/>
      <c r="AW86" s="1213"/>
      <c r="AX86" s="1213"/>
      <c r="AY86" s="1213"/>
      <c r="AZ86" s="1213"/>
      <c r="BA86" s="1213"/>
      <c r="BB86" s="1213"/>
      <c r="BC86" s="1213"/>
      <c r="BD86" s="1213"/>
      <c r="BE86" s="1213"/>
      <c r="BF86" s="1213"/>
    </row>
    <row r="87" spans="1:58" s="655" customFormat="1" ht="0.2" customHeight="1">
      <c r="A87" s="1213">
        <v>2</v>
      </c>
      <c r="B87" s="1213"/>
      <c r="C87" s="1213"/>
      <c r="D87" s="1213"/>
      <c r="E87" s="1213"/>
      <c r="F87" s="1213"/>
      <c r="G87" s="1213" t="b">
        <v>0</v>
      </c>
      <c r="H87" s="1213"/>
      <c r="I87" s="1213"/>
      <c r="J87" s="1213"/>
      <c r="K87" s="1213"/>
      <c r="L87" s="1280" t="s">
        <v>1216</v>
      </c>
      <c r="M87" s="400"/>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2"/>
      <c r="AR87" s="1213"/>
      <c r="AS87" s="1213"/>
      <c r="AT87" s="1213"/>
      <c r="AU87" s="1213"/>
      <c r="AV87" s="1213"/>
      <c r="AW87" s="1213"/>
      <c r="AX87" s="1213"/>
      <c r="AY87" s="1213"/>
      <c r="AZ87" s="1213"/>
      <c r="BA87" s="1213"/>
      <c r="BB87" s="1213"/>
      <c r="BC87" s="1213"/>
      <c r="BD87" s="1213"/>
      <c r="BE87" s="1213"/>
      <c r="BF87" s="1213"/>
    </row>
    <row r="88" spans="1:58" s="655" customFormat="1" ht="0.2" customHeight="1">
      <c r="A88" s="1213">
        <v>2</v>
      </c>
      <c r="B88" s="1213"/>
      <c r="C88" s="1213"/>
      <c r="D88" s="1213"/>
      <c r="E88" s="1213"/>
      <c r="F88" s="1213"/>
      <c r="G88" s="1213" t="b">
        <v>0</v>
      </c>
      <c r="H88" s="1213"/>
      <c r="I88" s="1213"/>
      <c r="J88" s="1213"/>
      <c r="K88" s="1213"/>
      <c r="L88" s="1290" t="s">
        <v>692</v>
      </c>
      <c r="M88" s="1285" t="s">
        <v>678</v>
      </c>
      <c r="N88" s="1291">
        <v>0</v>
      </c>
      <c r="O88" s="1291">
        <v>0</v>
      </c>
      <c r="P88" s="1287">
        <v>0</v>
      </c>
      <c r="Q88" s="1291">
        <v>0</v>
      </c>
      <c r="R88" s="1291">
        <v>0</v>
      </c>
      <c r="S88" s="1287">
        <v>0</v>
      </c>
      <c r="T88" s="1291">
        <v>0</v>
      </c>
      <c r="U88" s="1291">
        <v>0</v>
      </c>
      <c r="V88" s="1287">
        <v>0</v>
      </c>
      <c r="W88" s="1291">
        <v>0</v>
      </c>
      <c r="X88" s="1291">
        <v>0</v>
      </c>
      <c r="Y88" s="1287">
        <v>0</v>
      </c>
      <c r="Z88" s="1291">
        <v>0</v>
      </c>
      <c r="AA88" s="1291">
        <v>0</v>
      </c>
      <c r="AB88" s="1287">
        <v>0</v>
      </c>
      <c r="AC88" s="1291">
        <v>0</v>
      </c>
      <c r="AD88" s="1291">
        <v>0</v>
      </c>
      <c r="AE88" s="1287">
        <v>0</v>
      </c>
      <c r="AF88" s="1291">
        <v>0</v>
      </c>
      <c r="AG88" s="1291">
        <v>0</v>
      </c>
      <c r="AH88" s="1287">
        <v>0</v>
      </c>
      <c r="AI88" s="1291">
        <v>0</v>
      </c>
      <c r="AJ88" s="1291">
        <v>0</v>
      </c>
      <c r="AK88" s="1287">
        <v>0</v>
      </c>
      <c r="AL88" s="1291">
        <v>0</v>
      </c>
      <c r="AM88" s="1291">
        <v>0</v>
      </c>
      <c r="AN88" s="1287">
        <v>0</v>
      </c>
      <c r="AO88" s="1291">
        <v>0</v>
      </c>
      <c r="AP88" s="1291">
        <v>0</v>
      </c>
      <c r="AQ88" s="1287">
        <v>0</v>
      </c>
      <c r="AR88" s="1213"/>
      <c r="AS88" s="1213"/>
      <c r="AT88" s="1213"/>
      <c r="AU88" s="1213"/>
      <c r="AV88" s="1213"/>
      <c r="AW88" s="1213"/>
      <c r="AX88" s="1213"/>
      <c r="AY88" s="1213"/>
      <c r="AZ88" s="1213"/>
      <c r="BA88" s="1213"/>
      <c r="BB88" s="1213"/>
      <c r="BC88" s="1213"/>
      <c r="BD88" s="1213"/>
      <c r="BE88" s="1213"/>
      <c r="BF88" s="1213"/>
    </row>
    <row r="89" spans="1:58" s="655" customFormat="1" ht="0.2" customHeight="1">
      <c r="A89" s="1213">
        <v>2</v>
      </c>
      <c r="B89" s="1213"/>
      <c r="C89" s="1213"/>
      <c r="D89" s="1213"/>
      <c r="E89" s="1213"/>
      <c r="F89" s="1213"/>
      <c r="G89" s="1213" t="b">
        <v>0</v>
      </c>
      <c r="H89" s="1213"/>
      <c r="I89" s="1213"/>
      <c r="J89" s="1213"/>
      <c r="K89" s="1213"/>
      <c r="L89" s="1290" t="s">
        <v>693</v>
      </c>
      <c r="M89" s="1285" t="s">
        <v>678</v>
      </c>
      <c r="N89" s="1291"/>
      <c r="O89" s="1291"/>
      <c r="P89" s="1287">
        <v>0</v>
      </c>
      <c r="Q89" s="1291"/>
      <c r="R89" s="1291"/>
      <c r="S89" s="1287">
        <v>0</v>
      </c>
      <c r="T89" s="1291"/>
      <c r="U89" s="1291"/>
      <c r="V89" s="1287">
        <v>0</v>
      </c>
      <c r="W89" s="1291"/>
      <c r="X89" s="1291"/>
      <c r="Y89" s="1287">
        <v>0</v>
      </c>
      <c r="Z89" s="1291"/>
      <c r="AA89" s="1291"/>
      <c r="AB89" s="1287">
        <v>0</v>
      </c>
      <c r="AC89" s="1291"/>
      <c r="AD89" s="1291"/>
      <c r="AE89" s="1287">
        <v>0</v>
      </c>
      <c r="AF89" s="1291"/>
      <c r="AG89" s="1291"/>
      <c r="AH89" s="1287">
        <v>0</v>
      </c>
      <c r="AI89" s="1291"/>
      <c r="AJ89" s="1291"/>
      <c r="AK89" s="1287">
        <v>0</v>
      </c>
      <c r="AL89" s="1291"/>
      <c r="AM89" s="1291"/>
      <c r="AN89" s="1287">
        <v>0</v>
      </c>
      <c r="AO89" s="1291"/>
      <c r="AP89" s="1291"/>
      <c r="AQ89" s="1287">
        <v>0</v>
      </c>
      <c r="AR89" s="1213"/>
      <c r="AS89" s="1213"/>
      <c r="AT89" s="1213"/>
      <c r="AU89" s="1213"/>
      <c r="AV89" s="1213"/>
      <c r="AW89" s="1213"/>
      <c r="AX89" s="1213"/>
      <c r="AY89" s="1213"/>
      <c r="AZ89" s="1213"/>
      <c r="BA89" s="1213"/>
      <c r="BB89" s="1213"/>
      <c r="BC89" s="1213"/>
      <c r="BD89" s="1213"/>
      <c r="BE89" s="1213"/>
      <c r="BF89" s="1213"/>
    </row>
    <row r="90" spans="1:58" s="655" customFormat="1" ht="0.2" customHeight="1">
      <c r="A90" s="1213">
        <v>2</v>
      </c>
      <c r="B90" s="1079" t="s">
        <v>1211</v>
      </c>
      <c r="C90" s="1213"/>
      <c r="D90" s="1213"/>
      <c r="E90" s="1213"/>
      <c r="F90" s="1213"/>
      <c r="G90" s="1213" t="b">
        <v>0</v>
      </c>
      <c r="H90" s="1213"/>
      <c r="I90" s="1213"/>
      <c r="J90" s="1213"/>
      <c r="K90" s="1213"/>
      <c r="L90" s="1290" t="s">
        <v>694</v>
      </c>
      <c r="M90" s="1285" t="s">
        <v>328</v>
      </c>
      <c r="N90" s="1288">
        <v>567.85300000000007</v>
      </c>
      <c r="O90" s="1288">
        <v>567.85300000000007</v>
      </c>
      <c r="P90" s="1289">
        <v>0</v>
      </c>
      <c r="Q90" s="1288">
        <v>567.85300000000007</v>
      </c>
      <c r="R90" s="1288">
        <v>567.85300000000007</v>
      </c>
      <c r="S90" s="1289">
        <v>0</v>
      </c>
      <c r="T90" s="1288">
        <v>567.85300000000007</v>
      </c>
      <c r="U90" s="1288">
        <v>567.85300000000007</v>
      </c>
      <c r="V90" s="1289">
        <v>0</v>
      </c>
      <c r="W90" s="1288">
        <v>567.85300000000007</v>
      </c>
      <c r="X90" s="1288">
        <v>567.85300000000007</v>
      </c>
      <c r="Y90" s="1289">
        <v>0</v>
      </c>
      <c r="Z90" s="1288">
        <v>567.85300000000007</v>
      </c>
      <c r="AA90" s="1288">
        <v>567.85300000000007</v>
      </c>
      <c r="AB90" s="1289">
        <v>0</v>
      </c>
      <c r="AC90" s="1288">
        <v>0</v>
      </c>
      <c r="AD90" s="1288">
        <v>0</v>
      </c>
      <c r="AE90" s="1289">
        <v>0</v>
      </c>
      <c r="AF90" s="1288">
        <v>0</v>
      </c>
      <c r="AG90" s="1288">
        <v>0</v>
      </c>
      <c r="AH90" s="1289">
        <v>0</v>
      </c>
      <c r="AI90" s="1288">
        <v>0</v>
      </c>
      <c r="AJ90" s="1288">
        <v>0</v>
      </c>
      <c r="AK90" s="1289">
        <v>0</v>
      </c>
      <c r="AL90" s="1288">
        <v>0</v>
      </c>
      <c r="AM90" s="1288">
        <v>0</v>
      </c>
      <c r="AN90" s="1289">
        <v>0</v>
      </c>
      <c r="AO90" s="1288">
        <v>0</v>
      </c>
      <c r="AP90" s="1288">
        <v>0</v>
      </c>
      <c r="AQ90" s="1289">
        <v>0</v>
      </c>
      <c r="AR90" s="1213"/>
      <c r="AS90" s="1213"/>
      <c r="AT90" s="1213"/>
      <c r="AU90" s="1213"/>
      <c r="AV90" s="1213"/>
      <c r="AW90" s="1213"/>
      <c r="AX90" s="1213"/>
      <c r="AY90" s="1213"/>
      <c r="AZ90" s="1213"/>
      <c r="BA90" s="1213"/>
      <c r="BB90" s="1213"/>
      <c r="BC90" s="1213"/>
      <c r="BD90" s="1213"/>
      <c r="BE90" s="1213"/>
      <c r="BF90" s="1213"/>
    </row>
    <row r="91" spans="1:58" s="655" customFormat="1" ht="0.2" customHeight="1">
      <c r="A91" s="1213">
        <v>2</v>
      </c>
      <c r="B91" s="1213"/>
      <c r="C91" s="1213"/>
      <c r="D91" s="1213"/>
      <c r="E91" s="1213"/>
      <c r="F91" s="1213"/>
      <c r="G91" s="1213" t="b">
        <v>0</v>
      </c>
      <c r="H91" s="1213"/>
      <c r="I91" s="1213"/>
      <c r="J91" s="1213"/>
      <c r="K91" s="1213"/>
      <c r="L91" s="1290" t="s">
        <v>695</v>
      </c>
      <c r="M91" s="1285" t="s">
        <v>696</v>
      </c>
      <c r="N91" s="1291"/>
      <c r="O91" s="1291"/>
      <c r="P91" s="1287">
        <v>0</v>
      </c>
      <c r="Q91" s="1291"/>
      <c r="R91" s="1291"/>
      <c r="S91" s="1287">
        <v>0</v>
      </c>
      <c r="T91" s="1291"/>
      <c r="U91" s="1291"/>
      <c r="V91" s="1287">
        <v>0</v>
      </c>
      <c r="W91" s="1291"/>
      <c r="X91" s="1291"/>
      <c r="Y91" s="1287">
        <v>0</v>
      </c>
      <c r="Z91" s="1291"/>
      <c r="AA91" s="1291"/>
      <c r="AB91" s="1287">
        <v>0</v>
      </c>
      <c r="AC91" s="1291"/>
      <c r="AD91" s="1291"/>
      <c r="AE91" s="1287">
        <v>0</v>
      </c>
      <c r="AF91" s="1291"/>
      <c r="AG91" s="1291"/>
      <c r="AH91" s="1287">
        <v>0</v>
      </c>
      <c r="AI91" s="1291"/>
      <c r="AJ91" s="1291"/>
      <c r="AK91" s="1287">
        <v>0</v>
      </c>
      <c r="AL91" s="1291"/>
      <c r="AM91" s="1291"/>
      <c r="AN91" s="1287">
        <v>0</v>
      </c>
      <c r="AO91" s="1291"/>
      <c r="AP91" s="1291"/>
      <c r="AQ91" s="1287">
        <v>0</v>
      </c>
      <c r="AR91" s="1213"/>
      <c r="AS91" s="1213"/>
      <c r="AT91" s="1213"/>
      <c r="AU91" s="1213"/>
      <c r="AV91" s="1213"/>
      <c r="AW91" s="1213"/>
      <c r="AX91" s="1213"/>
      <c r="AY91" s="1213"/>
      <c r="AZ91" s="1213"/>
      <c r="BA91" s="1213"/>
      <c r="BB91" s="1213"/>
      <c r="BC91" s="1213"/>
      <c r="BD91" s="1213"/>
      <c r="BE91" s="1213"/>
      <c r="BF91" s="1213"/>
    </row>
    <row r="92" spans="1:58" s="655" customFormat="1" ht="0.2" customHeight="1">
      <c r="A92" s="1213">
        <v>2</v>
      </c>
      <c r="B92" s="1213"/>
      <c r="C92" s="1213"/>
      <c r="D92" s="1213"/>
      <c r="E92" s="1213"/>
      <c r="F92" s="1213"/>
      <c r="G92" s="1213" t="b">
        <v>0</v>
      </c>
      <c r="H92" s="1213"/>
      <c r="I92" s="1213"/>
      <c r="J92" s="1213"/>
      <c r="K92" s="1213"/>
      <c r="L92" s="1290" t="s">
        <v>697</v>
      </c>
      <c r="M92" s="1285" t="s">
        <v>698</v>
      </c>
      <c r="N92" s="1291"/>
      <c r="O92" s="1291"/>
      <c r="P92" s="1287">
        <v>0</v>
      </c>
      <c r="Q92" s="1291"/>
      <c r="R92" s="1291"/>
      <c r="S92" s="1287">
        <v>0</v>
      </c>
      <c r="T92" s="1291"/>
      <c r="U92" s="1291"/>
      <c r="V92" s="1287">
        <v>0</v>
      </c>
      <c r="W92" s="1291"/>
      <c r="X92" s="1291"/>
      <c r="Y92" s="1287">
        <v>0</v>
      </c>
      <c r="Z92" s="1291"/>
      <c r="AA92" s="1291"/>
      <c r="AB92" s="1287">
        <v>0</v>
      </c>
      <c r="AC92" s="1291"/>
      <c r="AD92" s="1291"/>
      <c r="AE92" s="1287">
        <v>0</v>
      </c>
      <c r="AF92" s="1291"/>
      <c r="AG92" s="1291"/>
      <c r="AH92" s="1287">
        <v>0</v>
      </c>
      <c r="AI92" s="1291"/>
      <c r="AJ92" s="1291"/>
      <c r="AK92" s="1287">
        <v>0</v>
      </c>
      <c r="AL92" s="1291"/>
      <c r="AM92" s="1291"/>
      <c r="AN92" s="1287">
        <v>0</v>
      </c>
      <c r="AO92" s="1291"/>
      <c r="AP92" s="1291"/>
      <c r="AQ92" s="1287">
        <v>0</v>
      </c>
      <c r="AR92" s="1213"/>
      <c r="AS92" s="1213"/>
      <c r="AT92" s="1213"/>
      <c r="AU92" s="1213"/>
      <c r="AV92" s="1213"/>
      <c r="AW92" s="1213"/>
      <c r="AX92" s="1213"/>
      <c r="AY92" s="1213"/>
      <c r="AZ92" s="1213"/>
      <c r="BA92" s="1213"/>
      <c r="BB92" s="1213"/>
      <c r="BC92" s="1213"/>
      <c r="BD92" s="1213"/>
      <c r="BE92" s="1213"/>
      <c r="BF92" s="1213"/>
    </row>
    <row r="93" spans="1:58">
      <c r="A93" s="1213"/>
      <c r="B93" s="1213"/>
      <c r="C93" s="1213"/>
      <c r="D93" s="1213"/>
      <c r="E93" s="1213"/>
      <c r="F93" s="1213"/>
      <c r="G93" s="1034" t="b">
        <v>1</v>
      </c>
      <c r="H93" s="1213"/>
      <c r="I93" s="1213"/>
      <c r="J93" s="1213"/>
      <c r="K93" s="1213"/>
      <c r="L93" s="1295"/>
      <c r="M93" s="1296"/>
      <c r="N93" s="1297"/>
      <c r="O93" s="1297"/>
      <c r="P93" s="1297"/>
      <c r="Q93" s="1297"/>
      <c r="R93" s="1297"/>
      <c r="S93" s="1297"/>
      <c r="T93" s="1297"/>
      <c r="U93" s="1297"/>
      <c r="V93" s="1297"/>
      <c r="W93" s="1297"/>
      <c r="X93" s="1297"/>
      <c r="Y93" s="1297"/>
      <c r="Z93" s="1297"/>
      <c r="AA93" s="1297"/>
      <c r="AB93" s="1297"/>
      <c r="AC93" s="1297"/>
      <c r="AD93" s="1297"/>
      <c r="AE93" s="1297"/>
      <c r="AF93" s="1297"/>
      <c r="AG93" s="1297"/>
      <c r="AH93" s="1297"/>
      <c r="AI93" s="1297"/>
      <c r="AJ93" s="1297"/>
      <c r="AK93" s="1297"/>
      <c r="AL93" s="1297"/>
      <c r="AM93" s="1297"/>
      <c r="AN93" s="1297"/>
      <c r="AO93" s="1297"/>
      <c r="AP93" s="1297"/>
      <c r="AQ93" s="1297"/>
      <c r="AR93" s="1297"/>
      <c r="AS93" s="1213"/>
      <c r="AT93" s="1213"/>
      <c r="AU93" s="1213"/>
      <c r="AV93" s="1213"/>
      <c r="AW93" s="1213"/>
      <c r="AX93" s="1213"/>
      <c r="AY93" s="1213"/>
      <c r="AZ93" s="1213"/>
      <c r="BA93" s="1213"/>
      <c r="BB93" s="1213"/>
      <c r="BC93" s="1213"/>
      <c r="BD93" s="1213"/>
      <c r="BE93" s="1213"/>
      <c r="BF93" s="1213"/>
    </row>
    <row r="94" spans="1:58" s="323" customFormat="1" ht="0.2" customHeight="1">
      <c r="A94" s="1034"/>
      <c r="B94" s="1034"/>
      <c r="C94" s="1034"/>
      <c r="D94" s="1034"/>
      <c r="E94" s="1034"/>
      <c r="F94" s="1034"/>
      <c r="G94" s="1034" t="b">
        <v>0</v>
      </c>
      <c r="H94" s="1034"/>
      <c r="I94" s="1034"/>
      <c r="J94" s="1034"/>
      <c r="K94" s="1034"/>
      <c r="L94" s="1258" t="s">
        <v>1385</v>
      </c>
      <c r="M94" s="1259"/>
      <c r="N94" s="1259"/>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60"/>
      <c r="AR94" s="1034"/>
      <c r="AS94" s="1034"/>
      <c r="AT94" s="1034"/>
      <c r="AU94" s="1034"/>
      <c r="AV94" s="1034"/>
      <c r="AW94" s="1034"/>
      <c r="AX94" s="1034"/>
      <c r="AY94" s="1034"/>
      <c r="AZ94" s="1034"/>
      <c r="BA94" s="1034"/>
      <c r="BB94" s="1034"/>
      <c r="BC94" s="1034"/>
      <c r="BD94" s="1034"/>
      <c r="BE94" s="1034"/>
      <c r="BF94" s="1034"/>
    </row>
    <row r="95" spans="1:58" ht="0.2" customHeight="1">
      <c r="A95" s="1213"/>
      <c r="B95" s="1213"/>
      <c r="C95" s="1213"/>
      <c r="D95" s="1213"/>
      <c r="E95" s="1213"/>
      <c r="F95" s="1213"/>
      <c r="G95" s="1034" t="b">
        <v>0</v>
      </c>
      <c r="H95" s="1213"/>
      <c r="I95" s="1213"/>
      <c r="J95" s="1213"/>
      <c r="K95" s="1213"/>
      <c r="L95" s="1132" t="s">
        <v>121</v>
      </c>
      <c r="M95" s="1132" t="s">
        <v>143</v>
      </c>
      <c r="N95" s="1262" t="s">
        <v>4297</v>
      </c>
      <c r="O95" s="1263"/>
      <c r="P95" s="1264"/>
      <c r="Q95" s="1262" t="s">
        <v>4326</v>
      </c>
      <c r="R95" s="1263"/>
      <c r="S95" s="1264"/>
      <c r="T95" s="1262" t="s">
        <v>4327</v>
      </c>
      <c r="U95" s="1263"/>
      <c r="V95" s="1264"/>
      <c r="W95" s="1262" t="s">
        <v>4328</v>
      </c>
      <c r="X95" s="1263"/>
      <c r="Y95" s="1264"/>
      <c r="Z95" s="1262" t="s">
        <v>4329</v>
      </c>
      <c r="AA95" s="1263"/>
      <c r="AB95" s="1264"/>
      <c r="AC95" s="1262" t="s">
        <v>4330</v>
      </c>
      <c r="AD95" s="1263"/>
      <c r="AE95" s="1264"/>
      <c r="AF95" s="1262" t="s">
        <v>4331</v>
      </c>
      <c r="AG95" s="1263"/>
      <c r="AH95" s="1264"/>
      <c r="AI95" s="1262" t="s">
        <v>4332</v>
      </c>
      <c r="AJ95" s="1263"/>
      <c r="AK95" s="1264"/>
      <c r="AL95" s="1262" t="s">
        <v>4333</v>
      </c>
      <c r="AM95" s="1263"/>
      <c r="AN95" s="1264"/>
      <c r="AO95" s="1262" t="s">
        <v>4334</v>
      </c>
      <c r="AP95" s="1263"/>
      <c r="AQ95" s="1264"/>
      <c r="AR95" s="1213"/>
      <c r="AS95" s="1213"/>
      <c r="AT95" s="1213"/>
      <c r="AU95" s="1213"/>
      <c r="AV95" s="1213"/>
      <c r="AW95" s="1213"/>
      <c r="AX95" s="1213"/>
      <c r="AY95" s="1213"/>
      <c r="AZ95" s="1213"/>
      <c r="BA95" s="1213"/>
      <c r="BB95" s="1213"/>
      <c r="BC95" s="1213"/>
      <c r="BD95" s="1213"/>
      <c r="BE95" s="1213"/>
      <c r="BF95" s="1213"/>
    </row>
    <row r="96" spans="1:58" ht="0.2" customHeight="1">
      <c r="A96" s="1213"/>
      <c r="B96" s="1213"/>
      <c r="C96" s="1213"/>
      <c r="D96" s="1213"/>
      <c r="E96" s="1213"/>
      <c r="F96" s="1213"/>
      <c r="G96" s="1034" t="b">
        <v>0</v>
      </c>
      <c r="H96" s="1213"/>
      <c r="I96" s="1213"/>
      <c r="J96" s="1213"/>
      <c r="K96" s="1213"/>
      <c r="L96" s="1132"/>
      <c r="M96" s="1132"/>
      <c r="N96" s="1159" t="s">
        <v>286</v>
      </c>
      <c r="O96" s="1159" t="s">
        <v>285</v>
      </c>
      <c r="P96" s="1159" t="s">
        <v>1403</v>
      </c>
      <c r="Q96" s="1159" t="s">
        <v>286</v>
      </c>
      <c r="R96" s="1159" t="s">
        <v>285</v>
      </c>
      <c r="S96" s="1159" t="s">
        <v>1403</v>
      </c>
      <c r="T96" s="1159" t="s">
        <v>286</v>
      </c>
      <c r="U96" s="1159" t="s">
        <v>285</v>
      </c>
      <c r="V96" s="1159" t="s">
        <v>1403</v>
      </c>
      <c r="W96" s="1159" t="s">
        <v>286</v>
      </c>
      <c r="X96" s="1159" t="s">
        <v>285</v>
      </c>
      <c r="Y96" s="1159" t="s">
        <v>1403</v>
      </c>
      <c r="Z96" s="1159" t="s">
        <v>286</v>
      </c>
      <c r="AA96" s="1159" t="s">
        <v>285</v>
      </c>
      <c r="AB96" s="1159" t="s">
        <v>1403</v>
      </c>
      <c r="AC96" s="1159" t="s">
        <v>286</v>
      </c>
      <c r="AD96" s="1159" t="s">
        <v>285</v>
      </c>
      <c r="AE96" s="1159" t="s">
        <v>1403</v>
      </c>
      <c r="AF96" s="1159" t="s">
        <v>286</v>
      </c>
      <c r="AG96" s="1159" t="s">
        <v>285</v>
      </c>
      <c r="AH96" s="1159" t="s">
        <v>1403</v>
      </c>
      <c r="AI96" s="1159" t="s">
        <v>286</v>
      </c>
      <c r="AJ96" s="1159" t="s">
        <v>285</v>
      </c>
      <c r="AK96" s="1159" t="s">
        <v>1403</v>
      </c>
      <c r="AL96" s="1159" t="s">
        <v>286</v>
      </c>
      <c r="AM96" s="1159" t="s">
        <v>285</v>
      </c>
      <c r="AN96" s="1159" t="s">
        <v>1403</v>
      </c>
      <c r="AO96" s="1159" t="s">
        <v>286</v>
      </c>
      <c r="AP96" s="1159" t="s">
        <v>285</v>
      </c>
      <c r="AQ96" s="1159" t="s">
        <v>1403</v>
      </c>
      <c r="AR96" s="1213"/>
      <c r="AS96" s="1213"/>
      <c r="AT96" s="1213"/>
      <c r="AU96" s="1213"/>
      <c r="AV96" s="1213"/>
      <c r="AW96" s="1213"/>
      <c r="AX96" s="1213"/>
      <c r="AY96" s="1213"/>
      <c r="AZ96" s="1213"/>
      <c r="BA96" s="1213"/>
      <c r="BB96" s="1213"/>
      <c r="BC96" s="1213"/>
      <c r="BD96" s="1213"/>
      <c r="BE96" s="1213"/>
      <c r="BF96" s="1213"/>
    </row>
    <row r="97" spans="1:58" ht="0.2" customHeight="1">
      <c r="A97" s="1213"/>
      <c r="B97" s="1213"/>
      <c r="C97" s="1213"/>
      <c r="D97" s="1213"/>
      <c r="E97" s="1213"/>
      <c r="F97" s="1213"/>
      <c r="G97" s="1034" t="b">
        <v>0</v>
      </c>
      <c r="H97" s="1213"/>
      <c r="I97" s="1213"/>
      <c r="J97" s="1213"/>
      <c r="K97" s="1213"/>
      <c r="L97" s="1255"/>
      <c r="M97" s="1256"/>
      <c r="N97" s="1213"/>
      <c r="O97" s="1213"/>
      <c r="P97" s="1213"/>
      <c r="Q97" s="1213"/>
      <c r="R97" s="1213"/>
      <c r="S97" s="1213"/>
      <c r="T97" s="1213"/>
      <c r="U97" s="1213"/>
      <c r="V97" s="1213"/>
      <c r="W97" s="1213"/>
      <c r="X97" s="1213"/>
      <c r="Y97" s="1213"/>
      <c r="Z97" s="1213"/>
      <c r="AA97" s="1213"/>
      <c r="AB97" s="1213"/>
      <c r="AC97" s="1213"/>
      <c r="AD97" s="1213"/>
      <c r="AE97" s="1213"/>
      <c r="AF97" s="1213"/>
      <c r="AG97" s="1213"/>
      <c r="AH97" s="1213"/>
      <c r="AI97" s="1213"/>
      <c r="AJ97" s="1213"/>
      <c r="AK97" s="1213"/>
      <c r="AL97" s="1213"/>
      <c r="AM97" s="1213"/>
      <c r="AN97" s="1213"/>
      <c r="AO97" s="1213"/>
      <c r="AP97" s="1213"/>
      <c r="AQ97" s="1213"/>
      <c r="AR97" s="1213"/>
      <c r="AS97" s="1213"/>
      <c r="AT97" s="1213"/>
      <c r="AU97" s="1213"/>
      <c r="AV97" s="1213"/>
      <c r="AW97" s="1213"/>
      <c r="AX97" s="1213"/>
      <c r="AY97" s="1213"/>
      <c r="AZ97" s="1213"/>
      <c r="BA97" s="1213"/>
      <c r="BB97" s="1213"/>
      <c r="BC97" s="1213"/>
      <c r="BD97" s="1213"/>
      <c r="BE97" s="1213"/>
      <c r="BF97" s="1213"/>
    </row>
    <row r="98" spans="1:58">
      <c r="A98" s="1213"/>
      <c r="B98" s="1213"/>
      <c r="C98" s="1213"/>
      <c r="D98" s="1213"/>
      <c r="E98" s="1213"/>
      <c r="F98" s="1213"/>
      <c r="G98" s="1213"/>
      <c r="H98" s="1213"/>
      <c r="I98" s="1213"/>
      <c r="J98" s="1213"/>
      <c r="K98" s="1213"/>
      <c r="L98" s="1132" t="s">
        <v>1469</v>
      </c>
      <c r="M98" s="1132"/>
      <c r="N98" s="1132"/>
      <c r="O98" s="1132"/>
      <c r="P98" s="1132"/>
      <c r="Q98" s="1132"/>
      <c r="R98" s="1132"/>
      <c r="S98" s="1132"/>
      <c r="T98" s="1132"/>
      <c r="U98" s="1132"/>
      <c r="V98" s="1132"/>
      <c r="W98" s="1132"/>
      <c r="X98" s="1132"/>
      <c r="Y98" s="1132"/>
      <c r="Z98" s="1132"/>
      <c r="AA98" s="1132"/>
      <c r="AB98" s="1132"/>
      <c r="AC98" s="1132"/>
      <c r="AD98" s="1132"/>
      <c r="AE98" s="1132"/>
      <c r="AF98" s="1132"/>
      <c r="AG98" s="1132"/>
      <c r="AH98" s="1132"/>
      <c r="AI98" s="1132"/>
      <c r="AJ98" s="1132"/>
      <c r="AK98" s="1132"/>
      <c r="AL98" s="1132"/>
      <c r="AM98" s="1132"/>
      <c r="AN98" s="1132"/>
      <c r="AO98" s="1132"/>
      <c r="AP98" s="1132"/>
      <c r="AQ98" s="1132"/>
      <c r="AR98" s="1213"/>
      <c r="AS98" s="1213"/>
      <c r="AT98" s="1213"/>
      <c r="AU98" s="1213"/>
      <c r="AV98" s="1213"/>
      <c r="AW98" s="1213"/>
      <c r="AX98" s="1213"/>
      <c r="AY98" s="1213"/>
      <c r="AZ98" s="1213"/>
      <c r="BA98" s="1213"/>
      <c r="BB98" s="1213"/>
      <c r="BC98" s="1213"/>
      <c r="BD98" s="1213"/>
      <c r="BE98" s="1213"/>
      <c r="BF98" s="1213"/>
    </row>
    <row r="99" spans="1:58" ht="15" customHeight="1">
      <c r="A99" s="1213"/>
      <c r="B99" s="1213"/>
      <c r="C99" s="1213"/>
      <c r="D99" s="1213"/>
      <c r="E99" s="1213"/>
      <c r="F99" s="1213"/>
      <c r="G99" s="1213"/>
      <c r="H99" s="1213"/>
      <c r="I99" s="1213"/>
      <c r="J99" s="1213"/>
      <c r="K99" s="779"/>
      <c r="L99" s="1298"/>
      <c r="M99" s="1298"/>
      <c r="N99" s="1298"/>
      <c r="O99" s="1298"/>
      <c r="P99" s="1298"/>
      <c r="Q99" s="1298"/>
      <c r="R99" s="1298"/>
      <c r="S99" s="1298"/>
      <c r="T99" s="1298"/>
      <c r="U99" s="1298"/>
      <c r="V99" s="1298"/>
      <c r="W99" s="1298"/>
      <c r="X99" s="1298"/>
      <c r="Y99" s="1298"/>
      <c r="Z99" s="1298"/>
      <c r="AA99" s="1298"/>
      <c r="AB99" s="1298"/>
      <c r="AC99" s="1298"/>
      <c r="AD99" s="1298"/>
      <c r="AE99" s="1298"/>
      <c r="AF99" s="1298"/>
      <c r="AG99" s="1298"/>
      <c r="AH99" s="1298"/>
      <c r="AI99" s="1298"/>
      <c r="AJ99" s="1298"/>
      <c r="AK99" s="1298"/>
      <c r="AL99" s="1298"/>
      <c r="AM99" s="1298"/>
      <c r="AN99" s="1298"/>
      <c r="AO99" s="1298"/>
      <c r="AP99" s="1298"/>
      <c r="AQ99" s="1298"/>
      <c r="AR99" s="1213"/>
      <c r="AS99" s="1213"/>
      <c r="AT99" s="1213"/>
      <c r="AU99" s="1213"/>
      <c r="AV99" s="1213"/>
      <c r="AW99" s="1213"/>
      <c r="AX99" s="1213"/>
      <c r="AY99" s="1213"/>
      <c r="AZ99" s="1213"/>
      <c r="BA99" s="1213"/>
      <c r="BB99" s="1213"/>
      <c r="BC99" s="1213"/>
      <c r="BD99" s="1213"/>
      <c r="BE99" s="1213"/>
      <c r="BF99" s="1213"/>
    </row>
  </sheetData>
  <sheetProtection formatColumns="0" formatRows="0" autoFilter="0"/>
  <mergeCells count="36">
    <mergeCell ref="L56:M56"/>
    <mergeCell ref="L57:M57"/>
    <mergeCell ref="L58:M58"/>
    <mergeCell ref="L17:M17"/>
    <mergeCell ref="L18:M18"/>
    <mergeCell ref="L19:M19"/>
    <mergeCell ref="L20:M20"/>
    <mergeCell ref="L55:M55"/>
    <mergeCell ref="L99:AQ99"/>
    <mergeCell ref="L94:AQ94"/>
    <mergeCell ref="L95:L96"/>
    <mergeCell ref="M95:M96"/>
    <mergeCell ref="AL95:AN95"/>
    <mergeCell ref="N95:P95"/>
    <mergeCell ref="Q95:S95"/>
    <mergeCell ref="AO95:AQ95"/>
    <mergeCell ref="L98:AQ98"/>
    <mergeCell ref="T95:V95"/>
    <mergeCell ref="W95:Y95"/>
    <mergeCell ref="AC95:AE95"/>
    <mergeCell ref="AF95:AH95"/>
    <mergeCell ref="AI95:AK95"/>
    <mergeCell ref="Z95:AB95"/>
    <mergeCell ref="T15:V15"/>
    <mergeCell ref="L14:AQ14"/>
    <mergeCell ref="L15:L16"/>
    <mergeCell ref="M15:M16"/>
    <mergeCell ref="N15:P15"/>
    <mergeCell ref="AO15:AQ15"/>
    <mergeCell ref="Q15:S15"/>
    <mergeCell ref="AI15:AK15"/>
    <mergeCell ref="AL15:AN15"/>
    <mergeCell ref="W15:Y15"/>
    <mergeCell ref="Z15:AB15"/>
    <mergeCell ref="AC15:AE15"/>
    <mergeCell ref="AF15:AH15"/>
  </mergeCells>
  <dataValidations disablePrompts="1" count="1">
    <dataValidation type="decimal" allowBlank="1" showErrorMessage="1" errorTitle="Ошибка" error="Допускается ввод только неотрицательных чисел!" sqref="N50:O51 AI35:AJ36 AF35:AG36 AC35:AD36 Z35:AA36 W35:X36 T35:U36 Q35:R36 Q50:R51 N35:O36 Q41:R42 AL35:AM36 AI41:AJ42 AF41:AG42 AC41:AD42 Z41:AA42 W41:X42 T41:U42 AL44:AM45 N41:O42 AL41:AM42 AI44:AJ45 AF44:AG45 AC44:AD45 Z44:AA45 W44:X45 T44:U45 N44:O45 Q32:R33 AO44:AP45 N32:O33 AL32:AM33 AI32:AJ33 AF32:AG33 AC32:AD33 Z32:AA33 W32:X33 T32:U33 N53:O54 AL53:AM54 AI53:AJ54 AF53:AG54 AC53:AD54 Z53:AA54 W53:X54 T53:U54 AO53:AP54 AI38:AJ39 AF38:AG39 AC38:AD39 Z38:AA39 W38:X39 T38:U39 Q38:R39 N38:O39 AO38:AP39 N47:O48 AL47:AM48 AI47:AJ48 AF47:AG48 AC47:AD48 Z47:AA48 W47:X48 T47:U48 Q47:R48 T50:U51 W50:X51 Z50:AA51 AC50:AD51 AF50:AG51 AI50:AJ51 AL50:AM51 AO50:AP51 Q44:R45 AO35:AP36 AO41:AP42 AL38:AM39 AO32:AP33 AO47:AP48 Q53:R54 N88:O89 AI73:AJ74 AF73:AG74 AC73:AD74 Z73:AA74 W73:X74 T73:U74 Q73:R74 Q88:R89 N73:O74 Q79:R80 AL73:AM74 AI79:AJ80 AF79:AG80 AC79:AD80 Z79:AA80 W79:X80 T79:U80 AL82:AM83 N79:O80 AL79:AM80 AI82:AJ83 AF82:AG83 AC82:AD83 Z82:AA83 W82:X83 T82:U83 N82:O83 Q70:R71 AO82:AP83 N70:O71 AL70:AM71 AI70:AJ71 AF70:AG71 AC70:AD71 Z70:AA71 W70:X71 T70:U71 N91:O92 AL91:AM92 AI91:AJ92 AF91:AG92 AC91:AD92 Z91:AA92 W91:X92 T91:U92 AO91:AP92 AI76:AJ77 AF76:AG77 AC76:AD77 Z76:AA77 W76:X77 T76:U77 Q76:R77 N76:O77 AO76:AP77 N85:O86 AL85:AM86 AI85:AJ86 AF85:AG86 AC85:AD86 Z85:AA86 W85:X86 T85:U86 Q85:R86 T88:U89 W88:X89 Z88:AA89 AC88:AD89 AF88:AG89 AI88:AJ89 AL88:AM89 AO88:AP89 Q82:R83 AO73:AP74 AO79:AP80 AL76:AM77 AO70:AP71 AO85:AP86 Q91:R92">
      <formula1>0</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scale="60" firstPageNumber="16" fitToWidth="0" orientation="landscape" useFirstPageNumber="1" r:id="rId1"/>
  <headerFooter>
    <oddFooter>&amp;C&amp;A
&amp;P из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002060"/>
    <outlinePr summaryBelow="0" summaryRight="0"/>
  </sheetPr>
  <dimension ref="A1:AI41"/>
  <sheetViews>
    <sheetView showGridLines="0" view="pageBreakPreview" topLeftCell="A11" zoomScale="70" zoomScaleNormal="100" zoomScaleSheetLayoutView="70" workbookViewId="0">
      <pane xSplit="12" ySplit="6" topLeftCell="M17" activePane="bottomRight" state="frozen"/>
      <selection activeCell="M11" sqref="M11"/>
      <selection pane="topRight" activeCell="M11" sqref="M11"/>
      <selection pane="bottomLeft" activeCell="M11" sqref="M11"/>
      <selection pane="bottomRight" activeCell="M39" sqref="M39"/>
    </sheetView>
  </sheetViews>
  <sheetFormatPr defaultColWidth="9.140625" defaultRowHeight="11.25"/>
  <cols>
    <col min="1" max="5" width="2.7109375" style="322" hidden="1" customWidth="1"/>
    <col min="6" max="6" width="5.28515625" style="322" hidden="1" customWidth="1"/>
    <col min="7" max="7" width="12" style="322" hidden="1" customWidth="1"/>
    <col min="8" max="10" width="2.7109375" style="322" hidden="1" customWidth="1"/>
    <col min="11" max="11" width="3.7109375" style="322" hidden="1" customWidth="1"/>
    <col min="12" max="12" width="15.42578125" style="321" customWidth="1"/>
    <col min="13" max="20" width="14.85546875" style="322" customWidth="1"/>
    <col min="21" max="16384" width="9.140625" style="322"/>
  </cols>
  <sheetData>
    <row r="1" spans="1:35" hidden="1">
      <c r="A1" s="1213"/>
      <c r="B1" s="1213"/>
      <c r="C1" s="1213"/>
      <c r="D1" s="1213"/>
      <c r="E1" s="1213"/>
      <c r="F1" s="1213"/>
      <c r="G1" s="1213"/>
      <c r="H1" s="1213"/>
      <c r="I1" s="1213"/>
      <c r="J1" s="1213"/>
      <c r="K1" s="1213"/>
      <c r="L1" s="1255"/>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row>
    <row r="2" spans="1:35" hidden="1">
      <c r="A2" s="1213"/>
      <c r="B2" s="1213"/>
      <c r="C2" s="1213"/>
      <c r="D2" s="1213"/>
      <c r="E2" s="1213"/>
      <c r="F2" s="1213"/>
      <c r="G2" s="1213"/>
      <c r="H2" s="1213"/>
      <c r="I2" s="1213"/>
      <c r="J2" s="1213"/>
      <c r="K2" s="1213"/>
      <c r="L2" s="1255"/>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row>
    <row r="3" spans="1:35" hidden="1">
      <c r="A3" s="1213"/>
      <c r="B3" s="1213"/>
      <c r="C3" s="1213"/>
      <c r="D3" s="1213"/>
      <c r="E3" s="1213"/>
      <c r="F3" s="1213"/>
      <c r="G3" s="1213"/>
      <c r="H3" s="1213"/>
      <c r="I3" s="1213"/>
      <c r="J3" s="1213"/>
      <c r="K3" s="1213"/>
      <c r="L3" s="1255"/>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row>
    <row r="4" spans="1:35" hidden="1">
      <c r="A4" s="1213"/>
      <c r="B4" s="1213"/>
      <c r="C4" s="1213"/>
      <c r="D4" s="1213"/>
      <c r="E4" s="1213"/>
      <c r="F4" s="1213"/>
      <c r="G4" s="1213"/>
      <c r="H4" s="1213"/>
      <c r="I4" s="1213"/>
      <c r="J4" s="1213"/>
      <c r="K4" s="1213"/>
      <c r="L4" s="1255"/>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row>
    <row r="5" spans="1:35" hidden="1">
      <c r="A5" s="1213"/>
      <c r="B5" s="1213"/>
      <c r="C5" s="1213"/>
      <c r="D5" s="1213"/>
      <c r="E5" s="1213"/>
      <c r="F5" s="1213"/>
      <c r="G5" s="1213"/>
      <c r="H5" s="1213"/>
      <c r="I5" s="1213"/>
      <c r="J5" s="1213"/>
      <c r="K5" s="1213"/>
      <c r="L5" s="1255"/>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row>
    <row r="6" spans="1:35" hidden="1">
      <c r="A6" s="1213"/>
      <c r="B6" s="1213"/>
      <c r="C6" s="1213"/>
      <c r="D6" s="1213"/>
      <c r="E6" s="1213"/>
      <c r="F6" s="1213"/>
      <c r="G6" s="1213"/>
      <c r="H6" s="1213"/>
      <c r="I6" s="1213"/>
      <c r="J6" s="1213"/>
      <c r="K6" s="1213"/>
      <c r="L6" s="1255"/>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row>
    <row r="7" spans="1:35" hidden="1">
      <c r="A7" s="1213"/>
      <c r="B7" s="1213"/>
      <c r="C7" s="1213"/>
      <c r="D7" s="1213"/>
      <c r="E7" s="1213"/>
      <c r="F7" s="1213"/>
      <c r="G7" s="1213"/>
      <c r="H7" s="1213"/>
      <c r="I7" s="1213"/>
      <c r="J7" s="1213"/>
      <c r="K7" s="1213"/>
      <c r="L7" s="1255"/>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row>
    <row r="8" spans="1:35" hidden="1">
      <c r="A8" s="1213"/>
      <c r="B8" s="1213"/>
      <c r="C8" s="1213"/>
      <c r="D8" s="1213"/>
      <c r="E8" s="1213"/>
      <c r="F8" s="1213"/>
      <c r="G8" s="1213"/>
      <c r="H8" s="1213"/>
      <c r="I8" s="1213"/>
      <c r="J8" s="1213"/>
      <c r="K8" s="1213"/>
      <c r="L8" s="1255"/>
      <c r="M8" s="1213"/>
      <c r="N8" s="1213"/>
      <c r="O8" s="1213"/>
      <c r="P8" s="1213"/>
      <c r="Q8" s="1213"/>
      <c r="R8" s="1213"/>
      <c r="S8" s="1213"/>
      <c r="T8" s="1213"/>
      <c r="U8" s="1213"/>
      <c r="V8" s="1213"/>
      <c r="W8" s="1213"/>
      <c r="X8" s="1213"/>
      <c r="Y8" s="1213"/>
      <c r="Z8" s="1213"/>
      <c r="AA8" s="1213"/>
      <c r="AB8" s="1213"/>
      <c r="AC8" s="1213"/>
      <c r="AD8" s="1213"/>
      <c r="AE8" s="1213"/>
      <c r="AF8" s="1213"/>
      <c r="AG8" s="1213"/>
      <c r="AH8" s="1213"/>
      <c r="AI8" s="1213"/>
    </row>
    <row r="9" spans="1:35" hidden="1">
      <c r="A9" s="1213"/>
      <c r="B9" s="1213"/>
      <c r="C9" s="1213"/>
      <c r="D9" s="1213"/>
      <c r="E9" s="1213"/>
      <c r="F9" s="1213"/>
      <c r="G9" s="1213"/>
      <c r="H9" s="1213"/>
      <c r="I9" s="1213"/>
      <c r="J9" s="1213"/>
      <c r="K9" s="1213"/>
      <c r="L9" s="1255"/>
      <c r="M9" s="1213"/>
      <c r="N9" s="1213"/>
      <c r="O9" s="1213"/>
      <c r="P9" s="1213"/>
      <c r="Q9" s="1213"/>
      <c r="R9" s="1213"/>
      <c r="S9" s="1213"/>
      <c r="T9" s="1213"/>
      <c r="U9" s="1213"/>
      <c r="V9" s="1213"/>
      <c r="W9" s="1213"/>
      <c r="X9" s="1213"/>
      <c r="Y9" s="1213"/>
      <c r="Z9" s="1213"/>
      <c r="AA9" s="1213"/>
      <c r="AB9" s="1213"/>
      <c r="AC9" s="1213"/>
      <c r="AD9" s="1213"/>
      <c r="AE9" s="1213"/>
      <c r="AF9" s="1213"/>
      <c r="AG9" s="1213"/>
      <c r="AH9" s="1213"/>
      <c r="AI9" s="1213"/>
    </row>
    <row r="10" spans="1:35" hidden="1">
      <c r="A10" s="1213"/>
      <c r="B10" s="1213"/>
      <c r="C10" s="1213"/>
      <c r="D10" s="1213"/>
      <c r="E10" s="1213"/>
      <c r="F10" s="1213"/>
      <c r="G10" s="1213"/>
      <c r="H10" s="1213"/>
      <c r="I10" s="1213"/>
      <c r="J10" s="1213"/>
      <c r="K10" s="1213"/>
      <c r="L10" s="1255"/>
      <c r="M10" s="1213"/>
      <c r="N10" s="1213"/>
      <c r="O10" s="1213"/>
      <c r="P10" s="1213"/>
      <c r="Q10" s="1213"/>
      <c r="R10" s="1213"/>
      <c r="S10" s="1213"/>
      <c r="T10" s="1213"/>
      <c r="U10" s="1213"/>
      <c r="V10" s="1213"/>
      <c r="W10" s="1213"/>
      <c r="X10" s="1213"/>
      <c r="Y10" s="1213"/>
      <c r="Z10" s="1213"/>
      <c r="AA10" s="1213"/>
      <c r="AB10" s="1213"/>
      <c r="AC10" s="1213"/>
      <c r="AD10" s="1213"/>
      <c r="AE10" s="1213"/>
      <c r="AF10" s="1213"/>
      <c r="AG10" s="1213"/>
      <c r="AH10" s="1213"/>
      <c r="AI10" s="1213"/>
    </row>
    <row r="11" spans="1:35" ht="15" hidden="1" customHeight="1">
      <c r="A11" s="1213"/>
      <c r="B11" s="1213"/>
      <c r="C11" s="1213"/>
      <c r="D11" s="1213"/>
      <c r="E11" s="1213"/>
      <c r="F11" s="1213"/>
      <c r="G11" s="1213"/>
      <c r="H11" s="1213"/>
      <c r="I11" s="1213"/>
      <c r="J11" s="1213"/>
      <c r="K11" s="1213"/>
      <c r="L11" s="1257"/>
      <c r="M11" s="1213"/>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13"/>
    </row>
    <row r="12" spans="1:35" s="323" customFormat="1" ht="24" customHeight="1">
      <c r="A12" s="1034"/>
      <c r="B12" s="1034"/>
      <c r="C12" s="1034"/>
      <c r="D12" s="1034"/>
      <c r="E12" s="1034"/>
      <c r="F12" s="1034"/>
      <c r="G12" s="1034"/>
      <c r="H12" s="1034"/>
      <c r="I12" s="1034"/>
      <c r="J12" s="1034"/>
      <c r="K12" s="1034"/>
      <c r="L12" s="479" t="s">
        <v>1386</v>
      </c>
      <c r="M12" s="285"/>
      <c r="N12" s="285"/>
      <c r="O12" s="285"/>
      <c r="P12" s="285"/>
      <c r="Q12" s="285"/>
      <c r="R12" s="1034"/>
      <c r="S12" s="1034"/>
      <c r="T12" s="1034"/>
      <c r="U12" s="1034"/>
      <c r="V12" s="1034"/>
      <c r="W12" s="1034"/>
      <c r="X12" s="1034"/>
      <c r="Y12" s="1034"/>
      <c r="Z12" s="1034"/>
      <c r="AA12" s="1034"/>
      <c r="AB12" s="1034"/>
      <c r="AC12" s="1034"/>
      <c r="AD12" s="1034"/>
      <c r="AE12" s="1034"/>
      <c r="AF12" s="1034"/>
      <c r="AG12" s="1034"/>
      <c r="AH12" s="1034"/>
      <c r="AI12" s="1034"/>
    </row>
    <row r="13" spans="1:35">
      <c r="A13" s="1213"/>
      <c r="B13" s="1213"/>
      <c r="C13" s="1213"/>
      <c r="D13" s="1213"/>
      <c r="E13" s="1213"/>
      <c r="F13" s="1213"/>
      <c r="G13" s="1213"/>
      <c r="H13" s="1213"/>
      <c r="I13" s="1213"/>
      <c r="J13" s="1213"/>
      <c r="K13" s="1213"/>
      <c r="L13" s="1256"/>
      <c r="M13" s="1256"/>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56"/>
    </row>
    <row r="14" spans="1:35" s="324" customFormat="1" ht="39" customHeight="1">
      <c r="A14" s="1256"/>
      <c r="B14" s="1256"/>
      <c r="C14" s="1256"/>
      <c r="D14" s="1256"/>
      <c r="E14" s="1256"/>
      <c r="F14" s="1256"/>
      <c r="G14" s="1256"/>
      <c r="H14" s="1256"/>
      <c r="I14" s="1256"/>
      <c r="J14" s="1256"/>
      <c r="K14" s="1256"/>
      <c r="L14" s="1299" t="s">
        <v>14</v>
      </c>
      <c r="M14" s="1300" t="s">
        <v>701</v>
      </c>
      <c r="N14" s="1300" t="s">
        <v>306</v>
      </c>
      <c r="O14" s="1300" t="s">
        <v>702</v>
      </c>
      <c r="P14" s="1300" t="s">
        <v>703</v>
      </c>
      <c r="Q14" s="1300"/>
      <c r="R14" s="1256"/>
      <c r="S14" s="1256"/>
      <c r="T14" s="1256"/>
      <c r="U14" s="1256"/>
      <c r="V14" s="1256"/>
      <c r="W14" s="1256"/>
      <c r="X14" s="1256"/>
      <c r="Y14" s="1256"/>
      <c r="Z14" s="1256"/>
      <c r="AA14" s="1256"/>
      <c r="AB14" s="1256"/>
      <c r="AC14" s="1256"/>
      <c r="AD14" s="1256"/>
      <c r="AE14" s="1256"/>
      <c r="AF14" s="1256"/>
      <c r="AG14" s="1256"/>
      <c r="AH14" s="1256"/>
      <c r="AI14" s="1256"/>
    </row>
    <row r="15" spans="1:35" s="324" customFormat="1" ht="36" customHeight="1">
      <c r="A15" s="1256"/>
      <c r="B15" s="1256"/>
      <c r="C15" s="1256"/>
      <c r="D15" s="1256"/>
      <c r="E15" s="1256"/>
      <c r="F15" s="1256"/>
      <c r="G15" s="1256"/>
      <c r="H15" s="1256"/>
      <c r="I15" s="1256"/>
      <c r="J15" s="1256"/>
      <c r="K15" s="1256"/>
      <c r="L15" s="1301"/>
      <c r="M15" s="1300"/>
      <c r="N15" s="1300"/>
      <c r="O15" s="1300"/>
      <c r="P15" s="1302" t="s">
        <v>339</v>
      </c>
      <c r="Q15" s="1302" t="s">
        <v>704</v>
      </c>
      <c r="R15" s="1256"/>
      <c r="S15" s="1256"/>
      <c r="T15" s="1256"/>
      <c r="U15" s="1256"/>
      <c r="V15" s="1256"/>
      <c r="W15" s="1256"/>
      <c r="X15" s="1256"/>
      <c r="Y15" s="1256"/>
      <c r="Z15" s="1256"/>
      <c r="AA15" s="1256"/>
      <c r="AB15" s="1256"/>
      <c r="AC15" s="1256"/>
      <c r="AD15" s="1256"/>
      <c r="AE15" s="1256"/>
      <c r="AF15" s="1256"/>
      <c r="AG15" s="1256"/>
      <c r="AH15" s="1256"/>
      <c r="AI15" s="1256"/>
    </row>
    <row r="16" spans="1:35" s="325" customFormat="1">
      <c r="A16" s="1303"/>
      <c r="B16" s="1303"/>
      <c r="C16" s="1303"/>
      <c r="D16" s="1303"/>
      <c r="E16" s="1303"/>
      <c r="F16" s="1303"/>
      <c r="G16" s="1303"/>
      <c r="H16" s="1303"/>
      <c r="I16" s="1303"/>
      <c r="J16" s="1303"/>
      <c r="K16" s="1303"/>
      <c r="L16" s="1304"/>
      <c r="M16" s="1302" t="s">
        <v>369</v>
      </c>
      <c r="N16" s="1302" t="s">
        <v>145</v>
      </c>
      <c r="O16" s="1123" t="s">
        <v>145</v>
      </c>
      <c r="P16" s="1302" t="s">
        <v>145</v>
      </c>
      <c r="Q16" s="1302" t="s">
        <v>705</v>
      </c>
      <c r="R16" s="1303"/>
      <c r="S16" s="1303"/>
      <c r="T16" s="1303"/>
      <c r="U16" s="1303"/>
      <c r="V16" s="1303"/>
      <c r="W16" s="1303"/>
      <c r="X16" s="1303"/>
      <c r="Y16" s="1303"/>
      <c r="Z16" s="1303"/>
      <c r="AA16" s="1303"/>
      <c r="AB16" s="1303"/>
      <c r="AC16" s="1303"/>
      <c r="AD16" s="1303"/>
      <c r="AE16" s="1303"/>
      <c r="AF16" s="1303"/>
      <c r="AG16" s="1303"/>
      <c r="AH16" s="1303"/>
      <c r="AI16" s="1303"/>
    </row>
    <row r="17" spans="1:35" s="102" customFormat="1">
      <c r="A17" s="912" t="s">
        <v>18</v>
      </c>
      <c r="B17" s="1113"/>
      <c r="C17" s="1113"/>
      <c r="D17" s="1113"/>
      <c r="E17" s="1113"/>
      <c r="F17" s="1113"/>
      <c r="G17" s="1113"/>
      <c r="H17" s="1113"/>
      <c r="I17" s="1113"/>
      <c r="J17" s="1113"/>
      <c r="K17" s="1113"/>
      <c r="L17" s="1045" t="s">
        <v>4290</v>
      </c>
      <c r="M17" s="1130"/>
      <c r="N17" s="1130"/>
      <c r="O17" s="1130"/>
      <c r="P17" s="1130"/>
      <c r="Q17" s="1130"/>
      <c r="R17" s="1113"/>
      <c r="S17" s="1113"/>
      <c r="T17" s="1113"/>
      <c r="U17" s="1113"/>
      <c r="V17" s="1113"/>
      <c r="W17" s="1113"/>
      <c r="X17" s="1113"/>
      <c r="Y17" s="1113"/>
      <c r="Z17" s="1113"/>
      <c r="AA17" s="1113"/>
      <c r="AB17" s="1113"/>
      <c r="AC17" s="1113"/>
      <c r="AD17" s="1113"/>
      <c r="AE17" s="1113"/>
      <c r="AF17" s="1113"/>
      <c r="AG17" s="1113"/>
      <c r="AH17" s="1113"/>
      <c r="AI17" s="1113"/>
    </row>
    <row r="18" spans="1:35" s="108" customFormat="1">
      <c r="A18" s="1079">
        <v>1</v>
      </c>
      <c r="B18" s="1079"/>
      <c r="C18" s="1079"/>
      <c r="D18" s="1079"/>
      <c r="E18" s="1079"/>
      <c r="F18" s="1079">
        <v>2024</v>
      </c>
      <c r="G18" s="1079" t="b">
        <v>1</v>
      </c>
      <c r="H18" s="1079"/>
      <c r="I18" s="1079"/>
      <c r="J18" s="1079"/>
      <c r="K18" s="1079"/>
      <c r="L18" s="1305" t="s">
        <v>4297</v>
      </c>
      <c r="M18" s="1306">
        <v>62662.209955680002</v>
      </c>
      <c r="N18" s="1307">
        <v>1</v>
      </c>
      <c r="O18" s="1306"/>
      <c r="P18" s="588"/>
      <c r="Q18" s="1307">
        <v>0.51504708673847444</v>
      </c>
      <c r="R18" s="1079"/>
      <c r="S18" s="1079"/>
      <c r="T18" s="1079"/>
      <c r="U18" s="1079"/>
      <c r="V18" s="1079"/>
      <c r="W18" s="1079"/>
      <c r="X18" s="1079"/>
      <c r="Y18" s="1079"/>
      <c r="Z18" s="1079"/>
      <c r="AA18" s="1079"/>
      <c r="AB18" s="1079"/>
      <c r="AC18" s="1079"/>
      <c r="AD18" s="1079"/>
      <c r="AE18" s="1079"/>
      <c r="AF18" s="1079"/>
      <c r="AG18" s="1079"/>
      <c r="AH18" s="1079"/>
      <c r="AI18" s="1079"/>
    </row>
    <row r="19" spans="1:35" s="108" customFormat="1">
      <c r="A19" s="1079">
        <v>1</v>
      </c>
      <c r="B19" s="1079"/>
      <c r="C19" s="1079"/>
      <c r="D19" s="1079"/>
      <c r="E19" s="1079"/>
      <c r="F19" s="1079">
        <v>2025</v>
      </c>
      <c r="G19" s="1079" t="b">
        <v>1</v>
      </c>
      <c r="H19" s="1079"/>
      <c r="I19" s="1079"/>
      <c r="J19" s="1079"/>
      <c r="K19" s="1079"/>
      <c r="L19" s="1305" t="s">
        <v>4326</v>
      </c>
      <c r="M19" s="1306" t="s">
        <v>4281</v>
      </c>
      <c r="N19" s="1307">
        <v>1</v>
      </c>
      <c r="O19" s="1306"/>
      <c r="P19" s="588"/>
      <c r="Q19" s="1307">
        <v>0.51504708673847444</v>
      </c>
      <c r="R19" s="1079"/>
      <c r="S19" s="1079"/>
      <c r="T19" s="1079"/>
      <c r="U19" s="1079"/>
      <c r="V19" s="1079"/>
      <c r="W19" s="1079"/>
      <c r="X19" s="1079"/>
      <c r="Y19" s="1079"/>
      <c r="Z19" s="1079"/>
      <c r="AA19" s="1079"/>
      <c r="AB19" s="1079"/>
      <c r="AC19" s="1079"/>
      <c r="AD19" s="1079"/>
      <c r="AE19" s="1079"/>
      <c r="AF19" s="1079"/>
      <c r="AG19" s="1079"/>
      <c r="AH19" s="1079"/>
      <c r="AI19" s="1079"/>
    </row>
    <row r="20" spans="1:35" s="108" customFormat="1">
      <c r="A20" s="1079">
        <v>1</v>
      </c>
      <c r="B20" s="1079"/>
      <c r="C20" s="1079"/>
      <c r="D20" s="1079"/>
      <c r="E20" s="1079"/>
      <c r="F20" s="1079">
        <v>2026</v>
      </c>
      <c r="G20" s="1079" t="b">
        <v>1</v>
      </c>
      <c r="H20" s="1079"/>
      <c r="I20" s="1079"/>
      <c r="J20" s="1079"/>
      <c r="K20" s="1079"/>
      <c r="L20" s="1305" t="s">
        <v>4327</v>
      </c>
      <c r="M20" s="1306" t="s">
        <v>4281</v>
      </c>
      <c r="N20" s="1307">
        <v>1</v>
      </c>
      <c r="O20" s="1306"/>
      <c r="P20" s="588"/>
      <c r="Q20" s="1307">
        <v>0.51504708673847444</v>
      </c>
      <c r="R20" s="1079"/>
      <c r="S20" s="1079"/>
      <c r="T20" s="1079"/>
      <c r="U20" s="1079"/>
      <c r="V20" s="1079"/>
      <c r="W20" s="1079"/>
      <c r="X20" s="1079"/>
      <c r="Y20" s="1079"/>
      <c r="Z20" s="1079"/>
      <c r="AA20" s="1079"/>
      <c r="AB20" s="1079"/>
      <c r="AC20" s="1079"/>
      <c r="AD20" s="1079"/>
      <c r="AE20" s="1079"/>
      <c r="AF20" s="1079"/>
      <c r="AG20" s="1079"/>
      <c r="AH20" s="1079"/>
      <c r="AI20" s="1079"/>
    </row>
    <row r="21" spans="1:35" s="108" customFormat="1">
      <c r="A21" s="1079">
        <v>1</v>
      </c>
      <c r="B21" s="1079"/>
      <c r="C21" s="1079"/>
      <c r="D21" s="1079"/>
      <c r="E21" s="1079"/>
      <c r="F21" s="1079">
        <v>2027</v>
      </c>
      <c r="G21" s="1079" t="b">
        <v>1</v>
      </c>
      <c r="H21" s="1079"/>
      <c r="I21" s="1079"/>
      <c r="J21" s="1079"/>
      <c r="K21" s="1079"/>
      <c r="L21" s="1305" t="s">
        <v>4328</v>
      </c>
      <c r="M21" s="1306" t="s">
        <v>4281</v>
      </c>
      <c r="N21" s="1307">
        <v>1</v>
      </c>
      <c r="O21" s="1306"/>
      <c r="P21" s="588"/>
      <c r="Q21" s="1307">
        <v>0.51504708673847444</v>
      </c>
      <c r="R21" s="1079"/>
      <c r="S21" s="1079"/>
      <c r="T21" s="1079"/>
      <c r="U21" s="1079"/>
      <c r="V21" s="1079"/>
      <c r="W21" s="1079"/>
      <c r="X21" s="1079"/>
      <c r="Y21" s="1079"/>
      <c r="Z21" s="1079"/>
      <c r="AA21" s="1079"/>
      <c r="AB21" s="1079"/>
      <c r="AC21" s="1079"/>
      <c r="AD21" s="1079"/>
      <c r="AE21" s="1079"/>
      <c r="AF21" s="1079"/>
      <c r="AG21" s="1079"/>
      <c r="AH21" s="1079"/>
      <c r="AI21" s="1079"/>
    </row>
    <row r="22" spans="1:35" s="108" customFormat="1">
      <c r="A22" s="1079">
        <v>1</v>
      </c>
      <c r="B22" s="1079"/>
      <c r="C22" s="1079"/>
      <c r="D22" s="1079"/>
      <c r="E22" s="1079"/>
      <c r="F22" s="1079">
        <v>2028</v>
      </c>
      <c r="G22" s="1079" t="b">
        <v>1</v>
      </c>
      <c r="H22" s="1079"/>
      <c r="I22" s="1079"/>
      <c r="J22" s="1079"/>
      <c r="K22" s="1079"/>
      <c r="L22" s="1305" t="s">
        <v>4329</v>
      </c>
      <c r="M22" s="1308" t="s">
        <v>4281</v>
      </c>
      <c r="N22" s="1307">
        <v>1</v>
      </c>
      <c r="O22" s="1306"/>
      <c r="P22" s="588"/>
      <c r="Q22" s="1307">
        <v>0.51504708673847444</v>
      </c>
      <c r="R22" s="1079"/>
      <c r="S22" s="1079"/>
      <c r="T22" s="1079"/>
      <c r="U22" s="1079"/>
      <c r="V22" s="1079"/>
      <c r="W22" s="1079"/>
      <c r="X22" s="1079"/>
      <c r="Y22" s="1079"/>
      <c r="Z22" s="1079"/>
      <c r="AA22" s="1079"/>
      <c r="AB22" s="1079"/>
      <c r="AC22" s="1079"/>
      <c r="AD22" s="1079"/>
      <c r="AE22" s="1079"/>
      <c r="AF22" s="1079"/>
      <c r="AG22" s="1079"/>
      <c r="AH22" s="1079"/>
      <c r="AI22" s="1079"/>
    </row>
    <row r="23" spans="1:35" s="108" customFormat="1" ht="0.2" customHeight="1">
      <c r="A23" s="1079">
        <v>1</v>
      </c>
      <c r="B23" s="1079"/>
      <c r="C23" s="1079"/>
      <c r="D23" s="1079"/>
      <c r="E23" s="1079"/>
      <c r="F23" s="1079">
        <v>2029</v>
      </c>
      <c r="G23" s="1079" t="b">
        <v>0</v>
      </c>
      <c r="H23" s="1079"/>
      <c r="I23" s="1079"/>
      <c r="J23" s="1079"/>
      <c r="K23" s="1079"/>
      <c r="L23" s="1305" t="s">
        <v>4330</v>
      </c>
      <c r="M23" s="1306">
        <v>73417.52128171525</v>
      </c>
      <c r="N23" s="1307">
        <v>0</v>
      </c>
      <c r="O23" s="1306"/>
      <c r="P23" s="588"/>
      <c r="Q23" s="1307">
        <v>0</v>
      </c>
      <c r="R23" s="1079"/>
      <c r="S23" s="1079"/>
      <c r="T23" s="1079"/>
      <c r="U23" s="1079"/>
      <c r="V23" s="1079"/>
      <c r="W23" s="1079"/>
      <c r="X23" s="1079"/>
      <c r="Y23" s="1079"/>
      <c r="Z23" s="1079"/>
      <c r="AA23" s="1079"/>
      <c r="AB23" s="1079"/>
      <c r="AC23" s="1079"/>
      <c r="AD23" s="1079"/>
      <c r="AE23" s="1079"/>
      <c r="AF23" s="1079"/>
      <c r="AG23" s="1079"/>
      <c r="AH23" s="1079"/>
      <c r="AI23" s="1079"/>
    </row>
    <row r="24" spans="1:35" s="108" customFormat="1" ht="0.2" customHeight="1">
      <c r="A24" s="1079">
        <v>1</v>
      </c>
      <c r="B24" s="1079"/>
      <c r="C24" s="1079"/>
      <c r="D24" s="1079"/>
      <c r="E24" s="1079"/>
      <c r="F24" s="1079">
        <v>2030</v>
      </c>
      <c r="G24" s="1079" t="b">
        <v>0</v>
      </c>
      <c r="H24" s="1079"/>
      <c r="I24" s="1079"/>
      <c r="J24" s="1079"/>
      <c r="K24" s="1079"/>
      <c r="L24" s="1305" t="s">
        <v>4331</v>
      </c>
      <c r="M24" s="1306">
        <v>73417.52128171525</v>
      </c>
      <c r="N24" s="1307">
        <v>0</v>
      </c>
      <c r="O24" s="1306"/>
      <c r="P24" s="588"/>
      <c r="Q24" s="1307">
        <v>0</v>
      </c>
      <c r="R24" s="1079"/>
      <c r="S24" s="1079"/>
      <c r="T24" s="1079"/>
      <c r="U24" s="1079"/>
      <c r="V24" s="1079"/>
      <c r="W24" s="1079"/>
      <c r="X24" s="1079"/>
      <c r="Y24" s="1079"/>
      <c r="Z24" s="1079"/>
      <c r="AA24" s="1079"/>
      <c r="AB24" s="1079"/>
      <c r="AC24" s="1079"/>
      <c r="AD24" s="1079"/>
      <c r="AE24" s="1079"/>
      <c r="AF24" s="1079"/>
      <c r="AG24" s="1079"/>
      <c r="AH24" s="1079"/>
      <c r="AI24" s="1079"/>
    </row>
    <row r="25" spans="1:35" s="108" customFormat="1" ht="0.2" customHeight="1">
      <c r="A25" s="1079">
        <v>1</v>
      </c>
      <c r="B25" s="1079"/>
      <c r="C25" s="1079"/>
      <c r="D25" s="1079"/>
      <c r="E25" s="1079"/>
      <c r="F25" s="1079">
        <v>2031</v>
      </c>
      <c r="G25" s="1079" t="b">
        <v>0</v>
      </c>
      <c r="H25" s="1079"/>
      <c r="I25" s="1079"/>
      <c r="J25" s="1079"/>
      <c r="K25" s="1079"/>
      <c r="L25" s="1305" t="s">
        <v>4332</v>
      </c>
      <c r="M25" s="1306">
        <v>73417.52128171525</v>
      </c>
      <c r="N25" s="1307">
        <v>0</v>
      </c>
      <c r="O25" s="1306"/>
      <c r="P25" s="588"/>
      <c r="Q25" s="1307">
        <v>0</v>
      </c>
      <c r="R25" s="1079"/>
      <c r="S25" s="1079"/>
      <c r="T25" s="1079"/>
      <c r="U25" s="1079"/>
      <c r="V25" s="1079"/>
      <c r="W25" s="1079"/>
      <c r="X25" s="1079"/>
      <c r="Y25" s="1079"/>
      <c r="Z25" s="1079"/>
      <c r="AA25" s="1079"/>
      <c r="AB25" s="1079"/>
      <c r="AC25" s="1079"/>
      <c r="AD25" s="1079"/>
      <c r="AE25" s="1079"/>
      <c r="AF25" s="1079"/>
      <c r="AG25" s="1079"/>
      <c r="AH25" s="1079"/>
      <c r="AI25" s="1079"/>
    </row>
    <row r="26" spans="1:35" s="108" customFormat="1" ht="0.2" customHeight="1">
      <c r="A26" s="1079">
        <v>1</v>
      </c>
      <c r="B26" s="1079"/>
      <c r="C26" s="1079"/>
      <c r="D26" s="1079"/>
      <c r="E26" s="1079"/>
      <c r="F26" s="1079">
        <v>2032</v>
      </c>
      <c r="G26" s="1079" t="b">
        <v>0</v>
      </c>
      <c r="H26" s="1079"/>
      <c r="I26" s="1079"/>
      <c r="J26" s="1079"/>
      <c r="K26" s="1079"/>
      <c r="L26" s="1305" t="s">
        <v>4333</v>
      </c>
      <c r="M26" s="1306">
        <v>73417.52128171525</v>
      </c>
      <c r="N26" s="1307">
        <v>0</v>
      </c>
      <c r="O26" s="1306"/>
      <c r="P26" s="588"/>
      <c r="Q26" s="1307">
        <v>0</v>
      </c>
      <c r="R26" s="1079"/>
      <c r="S26" s="1079"/>
      <c r="T26" s="1079"/>
      <c r="U26" s="1079"/>
      <c r="V26" s="1079"/>
      <c r="W26" s="1079"/>
      <c r="X26" s="1079"/>
      <c r="Y26" s="1079"/>
      <c r="Z26" s="1079"/>
      <c r="AA26" s="1079"/>
      <c r="AB26" s="1079"/>
      <c r="AC26" s="1079"/>
      <c r="AD26" s="1079"/>
      <c r="AE26" s="1079"/>
      <c r="AF26" s="1079"/>
      <c r="AG26" s="1079"/>
      <c r="AH26" s="1079"/>
      <c r="AI26" s="1079"/>
    </row>
    <row r="27" spans="1:35" s="108" customFormat="1" ht="0.2" customHeight="1">
      <c r="A27" s="1079">
        <v>1</v>
      </c>
      <c r="B27" s="1079"/>
      <c r="C27" s="1079"/>
      <c r="D27" s="1079"/>
      <c r="E27" s="1079"/>
      <c r="F27" s="1079">
        <v>2033</v>
      </c>
      <c r="G27" s="1079" t="b">
        <v>0</v>
      </c>
      <c r="H27" s="1079"/>
      <c r="I27" s="1079"/>
      <c r="J27" s="1079"/>
      <c r="K27" s="1079"/>
      <c r="L27" s="1305" t="s">
        <v>4334</v>
      </c>
      <c r="M27" s="1306">
        <v>73417.52128171525</v>
      </c>
      <c r="N27" s="1307">
        <v>0</v>
      </c>
      <c r="O27" s="1306"/>
      <c r="P27" s="588"/>
      <c r="Q27" s="1307">
        <v>0</v>
      </c>
      <c r="R27" s="1079"/>
      <c r="S27" s="1079"/>
      <c r="T27" s="1079"/>
      <c r="U27" s="1079"/>
      <c r="V27" s="1079"/>
      <c r="W27" s="1079"/>
      <c r="X27" s="1079"/>
      <c r="Y27" s="1079"/>
      <c r="Z27" s="1079"/>
      <c r="AA27" s="1079"/>
      <c r="AB27" s="1079"/>
      <c r="AC27" s="1079"/>
      <c r="AD27" s="1079"/>
      <c r="AE27" s="1079"/>
      <c r="AF27" s="1079"/>
      <c r="AG27" s="1079"/>
      <c r="AH27" s="1079"/>
      <c r="AI27" s="1079"/>
    </row>
    <row r="28" spans="1:35" s="102" customFormat="1">
      <c r="A28" s="912" t="s">
        <v>102</v>
      </c>
      <c r="B28" s="1113"/>
      <c r="C28" s="1113"/>
      <c r="D28" s="1113"/>
      <c r="E28" s="1113"/>
      <c r="F28" s="1113"/>
      <c r="G28" s="1113"/>
      <c r="H28" s="1113"/>
      <c r="I28" s="1113"/>
      <c r="J28" s="1113"/>
      <c r="K28" s="1113"/>
      <c r="L28" s="1045" t="s">
        <v>4294</v>
      </c>
      <c r="M28" s="1130"/>
      <c r="N28" s="1130"/>
      <c r="O28" s="1130"/>
      <c r="P28" s="1130"/>
      <c r="Q28" s="1130"/>
      <c r="R28" s="1113"/>
      <c r="S28" s="1113"/>
      <c r="T28" s="1113"/>
      <c r="U28" s="1113"/>
      <c r="V28" s="1113"/>
      <c r="W28" s="1113"/>
      <c r="X28" s="1113"/>
      <c r="Y28" s="1113"/>
      <c r="Z28" s="1113"/>
      <c r="AA28" s="1113"/>
      <c r="AB28" s="1113"/>
      <c r="AC28" s="1113"/>
      <c r="AD28" s="1113"/>
      <c r="AE28" s="1113"/>
      <c r="AF28" s="1113"/>
      <c r="AG28" s="1113"/>
      <c r="AH28" s="1113"/>
      <c r="AI28" s="1113"/>
    </row>
    <row r="29" spans="1:35" s="108" customFormat="1">
      <c r="A29" s="1079">
        <v>2</v>
      </c>
      <c r="B29" s="1079"/>
      <c r="C29" s="1079"/>
      <c r="D29" s="1079"/>
      <c r="E29" s="1079"/>
      <c r="F29" s="1079">
        <v>2024</v>
      </c>
      <c r="G29" s="1079" t="b">
        <v>1</v>
      </c>
      <c r="H29" s="1079"/>
      <c r="I29" s="1079"/>
      <c r="J29" s="1079"/>
      <c r="K29" s="1079"/>
      <c r="L29" s="1305" t="s">
        <v>4297</v>
      </c>
      <c r="M29" s="1306">
        <v>67318.653369600012</v>
      </c>
      <c r="N29" s="1307">
        <v>1</v>
      </c>
      <c r="O29" s="1306"/>
      <c r="P29" s="1307">
        <v>19.129967314276648</v>
      </c>
      <c r="Q29" s="1307">
        <v>5.9338133090729253</v>
      </c>
      <c r="R29" s="1079"/>
      <c r="S29" s="1079"/>
      <c r="T29" s="1079"/>
      <c r="U29" s="1079"/>
      <c r="V29" s="1079"/>
      <c r="W29" s="1079"/>
      <c r="X29" s="1079"/>
      <c r="Y29" s="1079"/>
      <c r="Z29" s="1079"/>
      <c r="AA29" s="1079"/>
      <c r="AB29" s="1079"/>
      <c r="AC29" s="1079"/>
      <c r="AD29" s="1079"/>
      <c r="AE29" s="1079"/>
      <c r="AF29" s="1079"/>
      <c r="AG29" s="1079"/>
      <c r="AH29" s="1079"/>
      <c r="AI29" s="1079"/>
    </row>
    <row r="30" spans="1:35" s="108" customFormat="1">
      <c r="A30" s="1079">
        <v>2</v>
      </c>
      <c r="B30" s="1079"/>
      <c r="C30" s="1079"/>
      <c r="D30" s="1079"/>
      <c r="E30" s="1079"/>
      <c r="F30" s="1079">
        <v>2025</v>
      </c>
      <c r="G30" s="1079" t="b">
        <v>1</v>
      </c>
      <c r="H30" s="1079"/>
      <c r="I30" s="1079"/>
      <c r="J30" s="1079"/>
      <c r="K30" s="1079"/>
      <c r="L30" s="1305" t="s">
        <v>4326</v>
      </c>
      <c r="M30" s="1306" t="s">
        <v>4281</v>
      </c>
      <c r="N30" s="1307">
        <v>1</v>
      </c>
      <c r="O30" s="1306"/>
      <c r="P30" s="1307">
        <v>19.129967314276648</v>
      </c>
      <c r="Q30" s="1307">
        <v>5.9338133090729253</v>
      </c>
      <c r="R30" s="1079"/>
      <c r="S30" s="1079"/>
      <c r="T30" s="1079"/>
      <c r="U30" s="1079"/>
      <c r="V30" s="1079"/>
      <c r="W30" s="1079"/>
      <c r="X30" s="1079"/>
      <c r="Y30" s="1079"/>
      <c r="Z30" s="1079"/>
      <c r="AA30" s="1079"/>
      <c r="AB30" s="1079"/>
      <c r="AC30" s="1079"/>
      <c r="AD30" s="1079"/>
      <c r="AE30" s="1079"/>
      <c r="AF30" s="1079"/>
      <c r="AG30" s="1079"/>
      <c r="AH30" s="1079"/>
      <c r="AI30" s="1079"/>
    </row>
    <row r="31" spans="1:35" s="108" customFormat="1">
      <c r="A31" s="1079">
        <v>2</v>
      </c>
      <c r="B31" s="1079"/>
      <c r="C31" s="1079"/>
      <c r="D31" s="1079"/>
      <c r="E31" s="1079"/>
      <c r="F31" s="1079">
        <v>2026</v>
      </c>
      <c r="G31" s="1079" t="b">
        <v>1</v>
      </c>
      <c r="H31" s="1079"/>
      <c r="I31" s="1079"/>
      <c r="J31" s="1079"/>
      <c r="K31" s="1079"/>
      <c r="L31" s="1305" t="s">
        <v>4327</v>
      </c>
      <c r="M31" s="1306" t="s">
        <v>4281</v>
      </c>
      <c r="N31" s="1307">
        <v>1</v>
      </c>
      <c r="O31" s="1306"/>
      <c r="P31" s="1307">
        <v>19.129967314276648</v>
      </c>
      <c r="Q31" s="1307">
        <v>5.9338133090729253</v>
      </c>
      <c r="R31" s="1079"/>
      <c r="S31" s="1079"/>
      <c r="T31" s="1079"/>
      <c r="U31" s="1079"/>
      <c r="V31" s="1079"/>
      <c r="W31" s="1079"/>
      <c r="X31" s="1079"/>
      <c r="Y31" s="1079"/>
      <c r="Z31" s="1079"/>
      <c r="AA31" s="1079"/>
      <c r="AB31" s="1079"/>
      <c r="AC31" s="1079"/>
      <c r="AD31" s="1079"/>
      <c r="AE31" s="1079"/>
      <c r="AF31" s="1079"/>
      <c r="AG31" s="1079"/>
      <c r="AH31" s="1079"/>
      <c r="AI31" s="1079"/>
    </row>
    <row r="32" spans="1:35" s="108" customFormat="1">
      <c r="A32" s="1079">
        <v>2</v>
      </c>
      <c r="B32" s="1079"/>
      <c r="C32" s="1079"/>
      <c r="D32" s="1079"/>
      <c r="E32" s="1079"/>
      <c r="F32" s="1079">
        <v>2027</v>
      </c>
      <c r="G32" s="1079" t="b">
        <v>1</v>
      </c>
      <c r="H32" s="1079"/>
      <c r="I32" s="1079"/>
      <c r="J32" s="1079"/>
      <c r="K32" s="1079"/>
      <c r="L32" s="1305" t="s">
        <v>4328</v>
      </c>
      <c r="M32" s="1306" t="s">
        <v>4281</v>
      </c>
      <c r="N32" s="1307">
        <v>1</v>
      </c>
      <c r="O32" s="1306"/>
      <c r="P32" s="1307">
        <v>19.129967314276648</v>
      </c>
      <c r="Q32" s="1307">
        <v>5.9338133090729253</v>
      </c>
      <c r="R32" s="1079"/>
      <c r="S32" s="1079"/>
      <c r="T32" s="1079"/>
      <c r="U32" s="1079"/>
      <c r="V32" s="1079"/>
      <c r="W32" s="1079"/>
      <c r="X32" s="1079"/>
      <c r="Y32" s="1079"/>
      <c r="Z32" s="1079"/>
      <c r="AA32" s="1079"/>
      <c r="AB32" s="1079"/>
      <c r="AC32" s="1079"/>
      <c r="AD32" s="1079"/>
      <c r="AE32" s="1079"/>
      <c r="AF32" s="1079"/>
      <c r="AG32" s="1079"/>
      <c r="AH32" s="1079"/>
      <c r="AI32" s="1079"/>
    </row>
    <row r="33" spans="1:35" s="108" customFormat="1">
      <c r="A33" s="1079">
        <v>2</v>
      </c>
      <c r="B33" s="1079"/>
      <c r="C33" s="1079"/>
      <c r="D33" s="1079"/>
      <c r="E33" s="1079"/>
      <c r="F33" s="1079">
        <v>2028</v>
      </c>
      <c r="G33" s="1079" t="b">
        <v>1</v>
      </c>
      <c r="H33" s="1079"/>
      <c r="I33" s="1079"/>
      <c r="J33" s="1079"/>
      <c r="K33" s="1079"/>
      <c r="L33" s="1305" t="s">
        <v>4329</v>
      </c>
      <c r="M33" s="1306" t="s">
        <v>4281</v>
      </c>
      <c r="N33" s="1307">
        <v>1</v>
      </c>
      <c r="O33" s="1306"/>
      <c r="P33" s="1307">
        <v>19.129967314276648</v>
      </c>
      <c r="Q33" s="1307">
        <v>5.9338133090729253</v>
      </c>
      <c r="R33" s="1079"/>
      <c r="S33" s="1079"/>
      <c r="T33" s="1079"/>
      <c r="U33" s="1079"/>
      <c r="V33" s="1079"/>
      <c r="W33" s="1079"/>
      <c r="X33" s="1079"/>
      <c r="Y33" s="1079"/>
      <c r="Z33" s="1079"/>
      <c r="AA33" s="1079"/>
      <c r="AB33" s="1079"/>
      <c r="AC33" s="1079"/>
      <c r="AD33" s="1079"/>
      <c r="AE33" s="1079"/>
      <c r="AF33" s="1079"/>
      <c r="AG33" s="1079"/>
      <c r="AH33" s="1079"/>
      <c r="AI33" s="1079"/>
    </row>
    <row r="34" spans="1:35" s="108" customFormat="1" ht="0.2" customHeight="1">
      <c r="A34" s="1079">
        <v>2</v>
      </c>
      <c r="B34" s="1079"/>
      <c r="C34" s="1079"/>
      <c r="D34" s="1079"/>
      <c r="E34" s="1079"/>
      <c r="F34" s="1079">
        <v>2029</v>
      </c>
      <c r="G34" s="1079" t="b">
        <v>0</v>
      </c>
      <c r="H34" s="1079"/>
      <c r="I34" s="1079"/>
      <c r="J34" s="1079"/>
      <c r="K34" s="1079"/>
      <c r="L34" s="1305" t="s">
        <v>4330</v>
      </c>
      <c r="M34" s="1306">
        <v>78873.194384856208</v>
      </c>
      <c r="N34" s="1307">
        <v>0</v>
      </c>
      <c r="O34" s="1306"/>
      <c r="P34" s="1307">
        <v>0</v>
      </c>
      <c r="Q34" s="1307">
        <v>0</v>
      </c>
      <c r="R34" s="1079"/>
      <c r="S34" s="1079"/>
      <c r="T34" s="1079"/>
      <c r="U34" s="1079"/>
      <c r="V34" s="1079"/>
      <c r="W34" s="1079"/>
      <c r="X34" s="1079"/>
      <c r="Y34" s="1079"/>
      <c r="Z34" s="1079"/>
      <c r="AA34" s="1079"/>
      <c r="AB34" s="1079"/>
      <c r="AC34" s="1079"/>
      <c r="AD34" s="1079"/>
      <c r="AE34" s="1079"/>
      <c r="AF34" s="1079"/>
      <c r="AG34" s="1079"/>
      <c r="AH34" s="1079"/>
      <c r="AI34" s="1079"/>
    </row>
    <row r="35" spans="1:35" s="108" customFormat="1" ht="0.2" customHeight="1">
      <c r="A35" s="1079">
        <v>2</v>
      </c>
      <c r="B35" s="1079"/>
      <c r="C35" s="1079"/>
      <c r="D35" s="1079"/>
      <c r="E35" s="1079"/>
      <c r="F35" s="1079">
        <v>2030</v>
      </c>
      <c r="G35" s="1079" t="b">
        <v>0</v>
      </c>
      <c r="H35" s="1079"/>
      <c r="I35" s="1079"/>
      <c r="J35" s="1079"/>
      <c r="K35" s="1079"/>
      <c r="L35" s="1305" t="s">
        <v>4331</v>
      </c>
      <c r="M35" s="1306">
        <v>78873.194384856208</v>
      </c>
      <c r="N35" s="1307">
        <v>0</v>
      </c>
      <c r="O35" s="1306"/>
      <c r="P35" s="1307">
        <v>0</v>
      </c>
      <c r="Q35" s="1307">
        <v>0</v>
      </c>
      <c r="R35" s="1079"/>
      <c r="S35" s="1079"/>
      <c r="T35" s="1079"/>
      <c r="U35" s="1079"/>
      <c r="V35" s="1079"/>
      <c r="W35" s="1079"/>
      <c r="X35" s="1079"/>
      <c r="Y35" s="1079"/>
      <c r="Z35" s="1079"/>
      <c r="AA35" s="1079"/>
      <c r="AB35" s="1079"/>
      <c r="AC35" s="1079"/>
      <c r="AD35" s="1079"/>
      <c r="AE35" s="1079"/>
      <c r="AF35" s="1079"/>
      <c r="AG35" s="1079"/>
      <c r="AH35" s="1079"/>
      <c r="AI35" s="1079"/>
    </row>
    <row r="36" spans="1:35" s="108" customFormat="1" ht="0.2" customHeight="1">
      <c r="A36" s="1079">
        <v>2</v>
      </c>
      <c r="B36" s="1079"/>
      <c r="C36" s="1079"/>
      <c r="D36" s="1079"/>
      <c r="E36" s="1079"/>
      <c r="F36" s="1079">
        <v>2031</v>
      </c>
      <c r="G36" s="1079" t="b">
        <v>0</v>
      </c>
      <c r="H36" s="1079"/>
      <c r="I36" s="1079"/>
      <c r="J36" s="1079"/>
      <c r="K36" s="1079"/>
      <c r="L36" s="1305" t="s">
        <v>4332</v>
      </c>
      <c r="M36" s="1306">
        <v>78873.194384856208</v>
      </c>
      <c r="N36" s="1307">
        <v>0</v>
      </c>
      <c r="O36" s="1306"/>
      <c r="P36" s="1307">
        <v>0</v>
      </c>
      <c r="Q36" s="1307">
        <v>0</v>
      </c>
      <c r="R36" s="1079"/>
      <c r="S36" s="1079"/>
      <c r="T36" s="1079"/>
      <c r="U36" s="1079"/>
      <c r="V36" s="1079"/>
      <c r="W36" s="1079"/>
      <c r="X36" s="1079"/>
      <c r="Y36" s="1079"/>
      <c r="Z36" s="1079"/>
      <c r="AA36" s="1079"/>
      <c r="AB36" s="1079"/>
      <c r="AC36" s="1079"/>
      <c r="AD36" s="1079"/>
      <c r="AE36" s="1079"/>
      <c r="AF36" s="1079"/>
      <c r="AG36" s="1079"/>
      <c r="AH36" s="1079"/>
      <c r="AI36" s="1079"/>
    </row>
    <row r="37" spans="1:35" s="108" customFormat="1" ht="0.2" customHeight="1">
      <c r="A37" s="1079">
        <v>2</v>
      </c>
      <c r="B37" s="1079"/>
      <c r="C37" s="1079"/>
      <c r="D37" s="1079"/>
      <c r="E37" s="1079"/>
      <c r="F37" s="1079">
        <v>2032</v>
      </c>
      <c r="G37" s="1079" t="b">
        <v>0</v>
      </c>
      <c r="H37" s="1079"/>
      <c r="I37" s="1079"/>
      <c r="J37" s="1079"/>
      <c r="K37" s="1079"/>
      <c r="L37" s="1305" t="s">
        <v>4333</v>
      </c>
      <c r="M37" s="1306">
        <v>78873.194384856208</v>
      </c>
      <c r="N37" s="1307">
        <v>0</v>
      </c>
      <c r="O37" s="1306"/>
      <c r="P37" s="1307">
        <v>0</v>
      </c>
      <c r="Q37" s="1307">
        <v>0</v>
      </c>
      <c r="R37" s="1079"/>
      <c r="S37" s="1079"/>
      <c r="T37" s="1079"/>
      <c r="U37" s="1079"/>
      <c r="V37" s="1079"/>
      <c r="W37" s="1079"/>
      <c r="X37" s="1079"/>
      <c r="Y37" s="1079"/>
      <c r="Z37" s="1079"/>
      <c r="AA37" s="1079"/>
      <c r="AB37" s="1079"/>
      <c r="AC37" s="1079"/>
      <c r="AD37" s="1079"/>
      <c r="AE37" s="1079"/>
      <c r="AF37" s="1079"/>
      <c r="AG37" s="1079"/>
      <c r="AH37" s="1079"/>
      <c r="AI37" s="1079"/>
    </row>
    <row r="38" spans="1:35" s="108" customFormat="1" ht="0.2" customHeight="1">
      <c r="A38" s="1079">
        <v>2</v>
      </c>
      <c r="B38" s="1079"/>
      <c r="C38" s="1079"/>
      <c r="D38" s="1079"/>
      <c r="E38" s="1079"/>
      <c r="F38" s="1079">
        <v>2033</v>
      </c>
      <c r="G38" s="1079" t="b">
        <v>0</v>
      </c>
      <c r="H38" s="1079"/>
      <c r="I38" s="1079"/>
      <c r="J38" s="1079"/>
      <c r="K38" s="1079"/>
      <c r="L38" s="1305" t="s">
        <v>4334</v>
      </c>
      <c r="M38" s="1306">
        <v>78873.194384856208</v>
      </c>
      <c r="N38" s="1307">
        <v>0</v>
      </c>
      <c r="O38" s="1306"/>
      <c r="P38" s="1307">
        <v>0</v>
      </c>
      <c r="Q38" s="1307">
        <v>0</v>
      </c>
      <c r="R38" s="1079"/>
      <c r="S38" s="1079"/>
      <c r="T38" s="1079"/>
      <c r="U38" s="1079"/>
      <c r="V38" s="1079"/>
      <c r="W38" s="1079"/>
      <c r="X38" s="1079"/>
      <c r="Y38" s="1079"/>
      <c r="Z38" s="1079"/>
      <c r="AA38" s="1079"/>
      <c r="AB38" s="1079"/>
      <c r="AC38" s="1079"/>
      <c r="AD38" s="1079"/>
      <c r="AE38" s="1079"/>
      <c r="AF38" s="1079"/>
      <c r="AG38" s="1079"/>
      <c r="AH38" s="1079"/>
      <c r="AI38" s="1079"/>
    </row>
    <row r="39" spans="1:35">
      <c r="A39" s="1213"/>
      <c r="B39" s="1213"/>
      <c r="C39" s="1213"/>
      <c r="D39" s="1213"/>
      <c r="E39" s="1213"/>
      <c r="F39" s="1213"/>
      <c r="G39" s="1213"/>
      <c r="H39" s="1213"/>
      <c r="I39" s="1213"/>
      <c r="J39" s="1213"/>
      <c r="K39" s="1213"/>
      <c r="L39" s="1255"/>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row>
    <row r="40" spans="1:35" ht="15" customHeight="1">
      <c r="A40" s="1213"/>
      <c r="B40" s="1213"/>
      <c r="C40" s="1213"/>
      <c r="D40" s="1213"/>
      <c r="E40" s="1213"/>
      <c r="F40" s="1213"/>
      <c r="G40" s="1213"/>
      <c r="H40" s="1213"/>
      <c r="I40" s="1213"/>
      <c r="J40" s="1213"/>
      <c r="K40" s="1213"/>
      <c r="L40" s="1309" t="s">
        <v>1469</v>
      </c>
      <c r="M40" s="1309"/>
      <c r="N40" s="1309"/>
      <c r="O40" s="1309"/>
      <c r="P40" s="1309"/>
      <c r="Q40" s="1309"/>
      <c r="R40" s="1213"/>
      <c r="S40" s="1213"/>
      <c r="T40" s="1213"/>
      <c r="U40" s="1213"/>
      <c r="V40" s="1213"/>
      <c r="W40" s="1213"/>
      <c r="X40" s="1213"/>
      <c r="Y40" s="1213"/>
      <c r="Z40" s="1213"/>
      <c r="AA40" s="1213"/>
      <c r="AB40" s="1213"/>
      <c r="AC40" s="1213"/>
      <c r="AD40" s="1213"/>
      <c r="AE40" s="1213"/>
      <c r="AF40" s="1213"/>
      <c r="AG40" s="1213"/>
      <c r="AH40" s="1213"/>
      <c r="AI40" s="1213"/>
    </row>
    <row r="41" spans="1:35" ht="15" customHeight="1">
      <c r="A41" s="1213"/>
      <c r="B41" s="1213"/>
      <c r="C41" s="1213"/>
      <c r="D41" s="1213"/>
      <c r="E41" s="1213"/>
      <c r="F41" s="1213"/>
      <c r="G41" s="1213"/>
      <c r="H41" s="1213"/>
      <c r="I41" s="1213"/>
      <c r="J41" s="1213"/>
      <c r="K41" s="779"/>
      <c r="L41" s="1310"/>
      <c r="M41" s="1310"/>
      <c r="N41" s="1310"/>
      <c r="O41" s="1310"/>
      <c r="P41" s="1310"/>
      <c r="Q41" s="1310"/>
      <c r="R41" s="1213"/>
      <c r="S41" s="1213"/>
      <c r="T41" s="1213"/>
      <c r="U41" s="1213"/>
      <c r="V41" s="1213"/>
      <c r="W41" s="1213"/>
      <c r="X41" s="1213"/>
      <c r="Y41" s="1213"/>
      <c r="Z41" s="1213"/>
      <c r="AA41" s="1213"/>
      <c r="AB41" s="1213"/>
      <c r="AC41" s="1213"/>
      <c r="AD41" s="1213"/>
      <c r="AE41" s="1213"/>
      <c r="AF41" s="1213"/>
      <c r="AG41" s="1213"/>
      <c r="AH41" s="1213"/>
      <c r="AI41" s="1213"/>
    </row>
  </sheetData>
  <sheetProtection formatColumns="0" formatRows="0" autoFilter="0"/>
  <mergeCells count="7">
    <mergeCell ref="L40:Q40"/>
    <mergeCell ref="L41:Q41"/>
    <mergeCell ref="L14:L16"/>
    <mergeCell ref="M14:M15"/>
    <mergeCell ref="N14:N15"/>
    <mergeCell ref="O14:O15"/>
    <mergeCell ref="P14:Q14"/>
  </mergeCells>
  <dataValidations count="1">
    <dataValidation type="decimal" allowBlank="1" showErrorMessage="1" errorTitle="Ошибка" error="Допускается ввод только неотрицательных чисел!" sqref="O18:O27 O29:O38">
      <formula1>0</formula1>
      <formula2>9.99999999999999E+23</formula2>
    </dataValidation>
  </dataValidations>
  <printOptions horizontalCentered="1"/>
  <pageMargins left="0.35433070866141736" right="0.35433070866141736" top="0.39370078740157483" bottom="0.47222222222222221" header="7.874015748031496E-2" footer="7.874015748031496E-2"/>
  <pageSetup paperSize="9" scale="60" firstPageNumber="16" fitToWidth="0" orientation="landscape" useFirstPageNumber="1" r:id="rId1"/>
  <headerFooter>
    <oddFooter>&amp;C&amp;A
&amp;P из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002060"/>
    <outlinePr summaryBelow="0" summaryRight="0"/>
  </sheetPr>
  <dimension ref="A1:AI21"/>
  <sheetViews>
    <sheetView showGridLines="0" view="pageBreakPreview" topLeftCell="A11" zoomScale="70" zoomScaleNormal="100" zoomScaleSheetLayoutView="70" workbookViewId="0">
      <pane xSplit="12" ySplit="6" topLeftCell="M17" activePane="bottomRight" state="frozen"/>
      <selection activeCell="M11" sqref="M11"/>
      <selection pane="topRight" activeCell="M11" sqref="M11"/>
      <selection pane="bottomLeft" activeCell="M11" sqref="M11"/>
      <selection pane="bottomRight" activeCell="P45" sqref="P45"/>
    </sheetView>
  </sheetViews>
  <sheetFormatPr defaultColWidth="9.140625" defaultRowHeight="11.25"/>
  <cols>
    <col min="1" max="5" width="2.7109375" style="322" hidden="1" customWidth="1"/>
    <col min="6" max="6" width="5.28515625" style="322" hidden="1" customWidth="1"/>
    <col min="7" max="7" width="12" style="322" hidden="1" customWidth="1"/>
    <col min="8" max="10" width="2.7109375" style="322" hidden="1" customWidth="1"/>
    <col min="11" max="11" width="3.7109375" style="322" hidden="1" customWidth="1"/>
    <col min="12" max="12" width="15.42578125" style="321" customWidth="1"/>
    <col min="13" max="20" width="14.85546875" style="322" customWidth="1"/>
    <col min="21" max="16384" width="9.140625" style="322"/>
  </cols>
  <sheetData>
    <row r="1" spans="1:35" hidden="1">
      <c r="A1" s="1213"/>
      <c r="B1" s="1213"/>
      <c r="C1" s="1213"/>
      <c r="D1" s="1213"/>
      <c r="E1" s="1213"/>
      <c r="F1" s="1213"/>
      <c r="G1" s="1213"/>
      <c r="H1" s="1213"/>
      <c r="I1" s="1213"/>
      <c r="J1" s="1213"/>
      <c r="K1" s="1213"/>
      <c r="L1" s="1255"/>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row>
    <row r="2" spans="1:35" hidden="1">
      <c r="A2" s="1213"/>
      <c r="B2" s="1213"/>
      <c r="C2" s="1213"/>
      <c r="D2" s="1213"/>
      <c r="E2" s="1213"/>
      <c r="F2" s="1213"/>
      <c r="G2" s="1213"/>
      <c r="H2" s="1213"/>
      <c r="I2" s="1213"/>
      <c r="J2" s="1213"/>
      <c r="K2" s="1213"/>
      <c r="L2" s="1255"/>
      <c r="M2" s="1213"/>
      <c r="N2" s="1213"/>
      <c r="O2" s="1213"/>
      <c r="P2" s="1213"/>
      <c r="Q2" s="1213"/>
      <c r="R2" s="1213"/>
      <c r="S2" s="1213"/>
      <c r="T2" s="1213"/>
      <c r="U2" s="1213"/>
      <c r="V2" s="1213"/>
      <c r="W2" s="1213"/>
      <c r="X2" s="1213"/>
      <c r="Y2" s="1213"/>
      <c r="Z2" s="1213"/>
      <c r="AA2" s="1213"/>
      <c r="AB2" s="1213"/>
      <c r="AC2" s="1213"/>
      <c r="AD2" s="1213"/>
      <c r="AE2" s="1213"/>
      <c r="AF2" s="1213"/>
      <c r="AG2" s="1213"/>
      <c r="AH2" s="1213"/>
      <c r="AI2" s="1213"/>
    </row>
    <row r="3" spans="1:35" hidden="1">
      <c r="A3" s="1213"/>
      <c r="B3" s="1213"/>
      <c r="C3" s="1213"/>
      <c r="D3" s="1213"/>
      <c r="E3" s="1213"/>
      <c r="F3" s="1213"/>
      <c r="G3" s="1213"/>
      <c r="H3" s="1213"/>
      <c r="I3" s="1213"/>
      <c r="J3" s="1213"/>
      <c r="K3" s="1213"/>
      <c r="L3" s="1255"/>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row>
    <row r="4" spans="1:35" hidden="1">
      <c r="A4" s="1213"/>
      <c r="B4" s="1213"/>
      <c r="C4" s="1213"/>
      <c r="D4" s="1213"/>
      <c r="E4" s="1213"/>
      <c r="F4" s="1213"/>
      <c r="G4" s="1213"/>
      <c r="H4" s="1213"/>
      <c r="I4" s="1213"/>
      <c r="J4" s="1213"/>
      <c r="K4" s="1213"/>
      <c r="L4" s="1255"/>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row>
    <row r="5" spans="1:35" hidden="1">
      <c r="A5" s="1213"/>
      <c r="B5" s="1213"/>
      <c r="C5" s="1213"/>
      <c r="D5" s="1213"/>
      <c r="E5" s="1213"/>
      <c r="F5" s="1213"/>
      <c r="G5" s="1213"/>
      <c r="H5" s="1213"/>
      <c r="I5" s="1213"/>
      <c r="J5" s="1213"/>
      <c r="K5" s="1213"/>
      <c r="L5" s="1255"/>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row>
    <row r="6" spans="1:35" hidden="1">
      <c r="A6" s="1213"/>
      <c r="B6" s="1213"/>
      <c r="C6" s="1213"/>
      <c r="D6" s="1213"/>
      <c r="E6" s="1213"/>
      <c r="F6" s="1213"/>
      <c r="G6" s="1213"/>
      <c r="H6" s="1213"/>
      <c r="I6" s="1213"/>
      <c r="J6" s="1213"/>
      <c r="K6" s="1213"/>
      <c r="L6" s="1255"/>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row>
    <row r="7" spans="1:35" hidden="1">
      <c r="A7" s="1213"/>
      <c r="B7" s="1213"/>
      <c r="C7" s="1213"/>
      <c r="D7" s="1213"/>
      <c r="E7" s="1213"/>
      <c r="F7" s="1213"/>
      <c r="G7" s="1213"/>
      <c r="H7" s="1213"/>
      <c r="I7" s="1213"/>
      <c r="J7" s="1213"/>
      <c r="K7" s="1213"/>
      <c r="L7" s="1255"/>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row>
    <row r="8" spans="1:35" hidden="1">
      <c r="A8" s="1213"/>
      <c r="B8" s="1213"/>
      <c r="C8" s="1213"/>
      <c r="D8" s="1213"/>
      <c r="E8" s="1213"/>
      <c r="F8" s="1213"/>
      <c r="G8" s="1213"/>
      <c r="H8" s="1213"/>
      <c r="I8" s="1213"/>
      <c r="J8" s="1213"/>
      <c r="K8" s="1213"/>
      <c r="L8" s="1255"/>
      <c r="M8" s="1213"/>
      <c r="N8" s="1213"/>
      <c r="O8" s="1213"/>
      <c r="P8" s="1213"/>
      <c r="Q8" s="1213"/>
      <c r="R8" s="1213"/>
      <c r="S8" s="1213"/>
      <c r="T8" s="1213"/>
      <c r="U8" s="1213"/>
      <c r="V8" s="1213"/>
      <c r="W8" s="1213"/>
      <c r="X8" s="1213"/>
      <c r="Y8" s="1213"/>
      <c r="Z8" s="1213"/>
      <c r="AA8" s="1213"/>
      <c r="AB8" s="1213"/>
      <c r="AC8" s="1213"/>
      <c r="AD8" s="1213"/>
      <c r="AE8" s="1213"/>
      <c r="AF8" s="1213"/>
      <c r="AG8" s="1213"/>
      <c r="AH8" s="1213"/>
      <c r="AI8" s="1213"/>
    </row>
    <row r="9" spans="1:35" hidden="1">
      <c r="A9" s="1213"/>
      <c r="B9" s="1213"/>
      <c r="C9" s="1213"/>
      <c r="D9" s="1213"/>
      <c r="E9" s="1213"/>
      <c r="F9" s="1213"/>
      <c r="G9" s="1213"/>
      <c r="H9" s="1213"/>
      <c r="I9" s="1213"/>
      <c r="J9" s="1213"/>
      <c r="K9" s="1213"/>
      <c r="L9" s="1255"/>
      <c r="M9" s="1213"/>
      <c r="N9" s="1213"/>
      <c r="O9" s="1213"/>
      <c r="P9" s="1213"/>
      <c r="Q9" s="1213"/>
      <c r="R9" s="1213"/>
      <c r="S9" s="1213"/>
      <c r="T9" s="1213"/>
      <c r="U9" s="1213"/>
      <c r="V9" s="1213"/>
      <c r="W9" s="1213"/>
      <c r="X9" s="1213"/>
      <c r="Y9" s="1213"/>
      <c r="Z9" s="1213"/>
      <c r="AA9" s="1213"/>
      <c r="AB9" s="1213"/>
      <c r="AC9" s="1213"/>
      <c r="AD9" s="1213"/>
      <c r="AE9" s="1213"/>
      <c r="AF9" s="1213"/>
      <c r="AG9" s="1213"/>
      <c r="AH9" s="1213"/>
      <c r="AI9" s="1213"/>
    </row>
    <row r="10" spans="1:35" hidden="1">
      <c r="A10" s="1213"/>
      <c r="B10" s="1213"/>
      <c r="C10" s="1213"/>
      <c r="D10" s="1213"/>
      <c r="E10" s="1213"/>
      <c r="F10" s="1213"/>
      <c r="G10" s="1213"/>
      <c r="H10" s="1213"/>
      <c r="I10" s="1213"/>
      <c r="J10" s="1213"/>
      <c r="K10" s="1213"/>
      <c r="L10" s="1255"/>
      <c r="M10" s="1213"/>
      <c r="N10" s="1213"/>
      <c r="O10" s="1213"/>
      <c r="P10" s="1213"/>
      <c r="Q10" s="1213"/>
      <c r="R10" s="1213"/>
      <c r="S10" s="1213"/>
      <c r="T10" s="1213"/>
      <c r="U10" s="1213"/>
      <c r="V10" s="1213"/>
      <c r="W10" s="1213"/>
      <c r="X10" s="1213"/>
      <c r="Y10" s="1213"/>
      <c r="Z10" s="1213"/>
      <c r="AA10" s="1213"/>
      <c r="AB10" s="1213"/>
      <c r="AC10" s="1213"/>
      <c r="AD10" s="1213"/>
      <c r="AE10" s="1213"/>
      <c r="AF10" s="1213"/>
      <c r="AG10" s="1213"/>
      <c r="AH10" s="1213"/>
      <c r="AI10" s="1213"/>
    </row>
    <row r="11" spans="1:35" ht="15" hidden="1" customHeight="1">
      <c r="A11" s="1213"/>
      <c r="B11" s="1213"/>
      <c r="C11" s="1213"/>
      <c r="D11" s="1213"/>
      <c r="E11" s="1213"/>
      <c r="F11" s="1213"/>
      <c r="G11" s="1213"/>
      <c r="H11" s="1213"/>
      <c r="I11" s="1213"/>
      <c r="J11" s="1213"/>
      <c r="K11" s="1213"/>
      <c r="L11" s="1257"/>
      <c r="M11" s="1213"/>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13"/>
    </row>
    <row r="12" spans="1:35" s="323" customFormat="1" ht="24" customHeight="1">
      <c r="A12" s="1034"/>
      <c r="B12" s="1034"/>
      <c r="C12" s="1034"/>
      <c r="D12" s="1034"/>
      <c r="E12" s="1034"/>
      <c r="F12" s="1034"/>
      <c r="G12" s="1034"/>
      <c r="H12" s="1034"/>
      <c r="I12" s="1034"/>
      <c r="J12" s="1034"/>
      <c r="K12" s="1034"/>
      <c r="L12" s="479" t="s">
        <v>1387</v>
      </c>
      <c r="M12" s="285"/>
      <c r="N12" s="285"/>
      <c r="O12" s="285"/>
      <c r="P12" s="285"/>
      <c r="Q12" s="285"/>
      <c r="R12" s="1034"/>
      <c r="S12" s="1034"/>
      <c r="T12" s="1034"/>
      <c r="U12" s="1034"/>
      <c r="V12" s="1034"/>
      <c r="W12" s="1034"/>
      <c r="X12" s="1034"/>
      <c r="Y12" s="1034"/>
      <c r="Z12" s="1034"/>
      <c r="AA12" s="1034"/>
      <c r="AB12" s="1034"/>
      <c r="AC12" s="1034"/>
      <c r="AD12" s="1034"/>
      <c r="AE12" s="1034"/>
      <c r="AF12" s="1034"/>
      <c r="AG12" s="1034"/>
      <c r="AH12" s="1034"/>
      <c r="AI12" s="1034"/>
    </row>
    <row r="13" spans="1:35">
      <c r="A13" s="1213"/>
      <c r="B13" s="1213"/>
      <c r="C13" s="1213"/>
      <c r="D13" s="1213"/>
      <c r="E13" s="1213"/>
      <c r="F13" s="1213"/>
      <c r="G13" s="1213"/>
      <c r="H13" s="1213"/>
      <c r="I13" s="1213"/>
      <c r="J13" s="1213"/>
      <c r="K13" s="1213"/>
      <c r="L13" s="1256"/>
      <c r="M13" s="1256"/>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56"/>
    </row>
    <row r="14" spans="1:35" s="324" customFormat="1" ht="39" customHeight="1">
      <c r="A14" s="1256"/>
      <c r="B14" s="1256"/>
      <c r="C14" s="1256"/>
      <c r="D14" s="1256"/>
      <c r="E14" s="1256"/>
      <c r="F14" s="1256"/>
      <c r="G14" s="1256"/>
      <c r="H14" s="1256"/>
      <c r="I14" s="1256"/>
      <c r="J14" s="1256"/>
      <c r="K14" s="1256"/>
      <c r="L14" s="1299" t="s">
        <v>14</v>
      </c>
      <c r="M14" s="1300" t="s">
        <v>701</v>
      </c>
      <c r="N14" s="1300" t="s">
        <v>306</v>
      </c>
      <c r="O14" s="1300" t="s">
        <v>702</v>
      </c>
      <c r="P14" s="1300" t="s">
        <v>703</v>
      </c>
      <c r="Q14" s="1300"/>
      <c r="R14" s="1256"/>
      <c r="S14" s="1256"/>
      <c r="T14" s="1256"/>
      <c r="U14" s="1256"/>
      <c r="V14" s="1256"/>
      <c r="W14" s="1256"/>
      <c r="X14" s="1256"/>
      <c r="Y14" s="1256"/>
      <c r="Z14" s="1256"/>
      <c r="AA14" s="1256"/>
      <c r="AB14" s="1256"/>
      <c r="AC14" s="1256"/>
      <c r="AD14" s="1256"/>
      <c r="AE14" s="1256"/>
      <c r="AF14" s="1256"/>
      <c r="AG14" s="1256"/>
      <c r="AH14" s="1256"/>
      <c r="AI14" s="1256"/>
    </row>
    <row r="15" spans="1:35" s="324" customFormat="1" ht="36" customHeight="1">
      <c r="A15" s="1256"/>
      <c r="B15" s="1256"/>
      <c r="C15" s="1256"/>
      <c r="D15" s="1256"/>
      <c r="E15" s="1256"/>
      <c r="F15" s="1256"/>
      <c r="G15" s="1256"/>
      <c r="H15" s="1256"/>
      <c r="I15" s="1256"/>
      <c r="J15" s="1256"/>
      <c r="K15" s="1256"/>
      <c r="L15" s="1301"/>
      <c r="M15" s="1300"/>
      <c r="N15" s="1300"/>
      <c r="O15" s="1300"/>
      <c r="P15" s="1302" t="s">
        <v>339</v>
      </c>
      <c r="Q15" s="1302" t="s">
        <v>704</v>
      </c>
      <c r="R15" s="1256"/>
      <c r="S15" s="1256"/>
      <c r="T15" s="1256"/>
      <c r="U15" s="1256"/>
      <c r="V15" s="1256"/>
      <c r="W15" s="1256"/>
      <c r="X15" s="1256"/>
      <c r="Y15" s="1256"/>
      <c r="Z15" s="1256"/>
      <c r="AA15" s="1256"/>
      <c r="AB15" s="1256"/>
      <c r="AC15" s="1256"/>
      <c r="AD15" s="1256"/>
      <c r="AE15" s="1256"/>
      <c r="AF15" s="1256"/>
      <c r="AG15" s="1256"/>
      <c r="AH15" s="1256"/>
      <c r="AI15" s="1256"/>
    </row>
    <row r="16" spans="1:35" s="325" customFormat="1">
      <c r="A16" s="1303"/>
      <c r="B16" s="1303"/>
      <c r="C16" s="1303"/>
      <c r="D16" s="1303"/>
      <c r="E16" s="1303"/>
      <c r="F16" s="1303"/>
      <c r="G16" s="1303"/>
      <c r="H16" s="1303"/>
      <c r="I16" s="1303"/>
      <c r="J16" s="1303"/>
      <c r="K16" s="1303"/>
      <c r="L16" s="1304"/>
      <c r="M16" s="1302" t="s">
        <v>369</v>
      </c>
      <c r="N16" s="1302" t="s">
        <v>145</v>
      </c>
      <c r="O16" s="1123" t="s">
        <v>145</v>
      </c>
      <c r="P16" s="1302" t="s">
        <v>145</v>
      </c>
      <c r="Q16" s="1302" t="s">
        <v>705</v>
      </c>
      <c r="R16" s="1303"/>
      <c r="S16" s="1303"/>
      <c r="T16" s="1303"/>
      <c r="U16" s="1303"/>
      <c r="V16" s="1303"/>
      <c r="W16" s="1303"/>
      <c r="X16" s="1303"/>
      <c r="Y16" s="1303"/>
      <c r="Z16" s="1303"/>
      <c r="AA16" s="1303"/>
      <c r="AB16" s="1303"/>
      <c r="AC16" s="1303"/>
      <c r="AD16" s="1303"/>
      <c r="AE16" s="1303"/>
      <c r="AF16" s="1303"/>
      <c r="AG16" s="1303"/>
      <c r="AH16" s="1303"/>
      <c r="AI16" s="1303"/>
    </row>
    <row r="17" spans="1:35" s="102" customFormat="1">
      <c r="A17" s="912" t="s">
        <v>18</v>
      </c>
      <c r="B17" s="1113"/>
      <c r="C17" s="1113"/>
      <c r="D17" s="1113"/>
      <c r="E17" s="1113"/>
      <c r="F17" s="1113"/>
      <c r="G17" s="1113"/>
      <c r="H17" s="1113"/>
      <c r="I17" s="1113"/>
      <c r="J17" s="1113"/>
      <c r="K17" s="1113"/>
      <c r="L17" s="1045" t="s">
        <v>4290</v>
      </c>
      <c r="M17" s="1130"/>
      <c r="N17" s="1130"/>
      <c r="O17" s="1130"/>
      <c r="P17" s="1130"/>
      <c r="Q17" s="1130"/>
      <c r="R17" s="1113"/>
      <c r="S17" s="1113"/>
      <c r="T17" s="1113"/>
      <c r="U17" s="1113"/>
      <c r="V17" s="1113"/>
      <c r="W17" s="1113"/>
      <c r="X17" s="1113"/>
      <c r="Y17" s="1113"/>
      <c r="Z17" s="1113"/>
      <c r="AA17" s="1113"/>
      <c r="AB17" s="1113"/>
      <c r="AC17" s="1113"/>
      <c r="AD17" s="1113"/>
      <c r="AE17" s="1113"/>
      <c r="AF17" s="1113"/>
      <c r="AG17" s="1113"/>
      <c r="AH17" s="1113"/>
      <c r="AI17" s="1113"/>
    </row>
    <row r="18" spans="1:35" s="102" customFormat="1">
      <c r="A18" s="912" t="s">
        <v>102</v>
      </c>
      <c r="B18" s="1113"/>
      <c r="C18" s="1113"/>
      <c r="D18" s="1113"/>
      <c r="E18" s="1113"/>
      <c r="F18" s="1113"/>
      <c r="G18" s="1113"/>
      <c r="H18" s="1113"/>
      <c r="I18" s="1113"/>
      <c r="J18" s="1113"/>
      <c r="K18" s="1113"/>
      <c r="L18" s="1045" t="s">
        <v>4294</v>
      </c>
      <c r="M18" s="1130"/>
      <c r="N18" s="1130"/>
      <c r="O18" s="1130"/>
      <c r="P18" s="1130"/>
      <c r="Q18" s="1130"/>
      <c r="R18" s="1113"/>
      <c r="S18" s="1113"/>
      <c r="T18" s="1113"/>
      <c r="U18" s="1113"/>
      <c r="V18" s="1113"/>
      <c r="W18" s="1113"/>
      <c r="X18" s="1113"/>
      <c r="Y18" s="1113"/>
      <c r="Z18" s="1113"/>
      <c r="AA18" s="1113"/>
      <c r="AB18" s="1113"/>
      <c r="AC18" s="1113"/>
      <c r="AD18" s="1113"/>
      <c r="AE18" s="1113"/>
      <c r="AF18" s="1113"/>
      <c r="AG18" s="1113"/>
      <c r="AH18" s="1113"/>
      <c r="AI18" s="1113"/>
    </row>
    <row r="19" spans="1:35">
      <c r="A19" s="1213"/>
      <c r="B19" s="1213"/>
      <c r="C19" s="1213"/>
      <c r="D19" s="1213"/>
      <c r="E19" s="1213"/>
      <c r="F19" s="1213"/>
      <c r="G19" s="1213"/>
      <c r="H19" s="1213"/>
      <c r="I19" s="1213"/>
      <c r="J19" s="1213"/>
      <c r="K19" s="1213"/>
      <c r="L19" s="1255"/>
      <c r="M19" s="1213"/>
      <c r="N19" s="1213"/>
      <c r="O19" s="1213"/>
      <c r="P19" s="1213"/>
      <c r="Q19" s="1213"/>
      <c r="R19" s="1213"/>
      <c r="S19" s="1213"/>
      <c r="T19" s="1213"/>
      <c r="U19" s="1213"/>
      <c r="V19" s="1213"/>
      <c r="W19" s="1213"/>
      <c r="X19" s="1213"/>
      <c r="Y19" s="1213"/>
      <c r="Z19" s="1213"/>
      <c r="AA19" s="1213"/>
      <c r="AB19" s="1213"/>
      <c r="AC19" s="1213"/>
      <c r="AD19" s="1213"/>
      <c r="AE19" s="1213"/>
      <c r="AF19" s="1213"/>
      <c r="AG19" s="1213"/>
      <c r="AH19" s="1213"/>
      <c r="AI19" s="1213"/>
    </row>
    <row r="20" spans="1:35" ht="15" customHeight="1">
      <c r="A20" s="1213"/>
      <c r="B20" s="1213"/>
      <c r="C20" s="1213"/>
      <c r="D20" s="1213"/>
      <c r="E20" s="1213"/>
      <c r="F20" s="1213"/>
      <c r="G20" s="1213"/>
      <c r="H20" s="1213"/>
      <c r="I20" s="1213"/>
      <c r="J20" s="1213"/>
      <c r="K20" s="1213"/>
      <c r="L20" s="1309" t="s">
        <v>1469</v>
      </c>
      <c r="M20" s="1309"/>
      <c r="N20" s="1309"/>
      <c r="O20" s="1309"/>
      <c r="P20" s="1309"/>
      <c r="Q20" s="1309"/>
      <c r="R20" s="1213"/>
      <c r="S20" s="1213"/>
      <c r="T20" s="1213"/>
      <c r="U20" s="1213"/>
      <c r="V20" s="1213"/>
      <c r="W20" s="1213"/>
      <c r="X20" s="1213"/>
      <c r="Y20" s="1213"/>
      <c r="Z20" s="1213"/>
      <c r="AA20" s="1213"/>
      <c r="AB20" s="1213"/>
      <c r="AC20" s="1213"/>
      <c r="AD20" s="1213"/>
      <c r="AE20" s="1213"/>
      <c r="AF20" s="1213"/>
      <c r="AG20" s="1213"/>
      <c r="AH20" s="1213"/>
      <c r="AI20" s="1213"/>
    </row>
    <row r="21" spans="1:35" ht="15" customHeight="1">
      <c r="A21" s="1213"/>
      <c r="B21" s="1213"/>
      <c r="C21" s="1213"/>
      <c r="D21" s="1213"/>
      <c r="E21" s="1213"/>
      <c r="F21" s="1213"/>
      <c r="G21" s="1213"/>
      <c r="H21" s="1213"/>
      <c r="I21" s="1213"/>
      <c r="J21" s="1213"/>
      <c r="K21" s="779"/>
      <c r="L21" s="1310"/>
      <c r="M21" s="1310"/>
      <c r="N21" s="1310"/>
      <c r="O21" s="1310"/>
      <c r="P21" s="1310"/>
      <c r="Q21" s="1310"/>
      <c r="R21" s="1213"/>
      <c r="S21" s="1213"/>
      <c r="T21" s="1213"/>
      <c r="U21" s="1213"/>
      <c r="V21" s="1213"/>
      <c r="W21" s="1213"/>
      <c r="X21" s="1213"/>
      <c r="Y21" s="1213"/>
      <c r="Z21" s="1213"/>
      <c r="AA21" s="1213"/>
      <c r="AB21" s="1213"/>
      <c r="AC21" s="1213"/>
      <c r="AD21" s="1213"/>
      <c r="AE21" s="1213"/>
      <c r="AF21" s="1213"/>
      <c r="AG21" s="1213"/>
      <c r="AH21" s="1213"/>
      <c r="AI21" s="1213"/>
    </row>
  </sheetData>
  <sheetProtection formatColumns="0" formatRows="0" autoFilter="0"/>
  <mergeCells count="7">
    <mergeCell ref="L21:Q21"/>
    <mergeCell ref="L20:Q20"/>
    <mergeCell ref="L14:L16"/>
    <mergeCell ref="M14:M15"/>
    <mergeCell ref="N14:N15"/>
    <mergeCell ref="O14:O15"/>
    <mergeCell ref="P14:Q14"/>
  </mergeCells>
  <printOptions horizontalCentered="1"/>
  <pageMargins left="0.35433070866141736" right="0.35433070866141736" top="0.39370078740157483" bottom="0.47222222222222221" header="7.874015748031496E-2" footer="7.874015748031496E-2"/>
  <pageSetup paperSize="9" scale="60" firstPageNumber="16" fitToWidth="0" orientation="landscape" useFirstPageNumber="1" r:id="rId1"/>
  <headerFooter>
    <oddFooter>&amp;C&amp;A
&amp;P из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Z175"/>
  <sheetViews>
    <sheetView showGridLines="0" zoomScaleNormal="100" workbookViewId="0"/>
  </sheetViews>
  <sheetFormatPr defaultColWidth="9.140625" defaultRowHeight="12" customHeight="1"/>
  <cols>
    <col min="1" max="1" width="42.7109375" style="118" customWidth="1"/>
    <col min="2" max="2" width="6.7109375" style="118" customWidth="1"/>
    <col min="3" max="3" width="40.7109375" style="118" customWidth="1"/>
    <col min="4" max="6" width="3.7109375" style="118" customWidth="1"/>
    <col min="7" max="7" width="23.7109375" style="118" customWidth="1"/>
    <col min="8" max="9" width="3.7109375" style="118" customWidth="1"/>
    <col min="10" max="10" width="4.7109375" style="118" customWidth="1"/>
    <col min="11" max="11" width="40.7109375" style="118" customWidth="1"/>
    <col min="12" max="12" width="4.7109375" style="118" customWidth="1"/>
    <col min="13" max="13" width="18.5703125" style="118" bestFit="1" customWidth="1"/>
    <col min="14" max="15" width="4.7109375" style="118" customWidth="1"/>
    <col min="16" max="16" width="5.7109375" style="118" customWidth="1"/>
    <col min="17" max="18" width="12.5703125" style="118" customWidth="1"/>
    <col min="19" max="19" width="14.5703125" style="118" customWidth="1"/>
    <col min="20" max="20" width="18.85546875" style="118" customWidth="1"/>
    <col min="21" max="21" width="19.28515625" style="118" customWidth="1"/>
    <col min="22" max="22" width="39.140625" style="118" customWidth="1"/>
    <col min="23" max="23" width="41.7109375" style="118" customWidth="1"/>
    <col min="24" max="24" width="54.85546875" style="118" customWidth="1"/>
    <col min="25" max="26" width="22.85546875" style="118" customWidth="1"/>
    <col min="27" max="16384" width="9.140625" style="118"/>
  </cols>
  <sheetData>
    <row r="1" spans="1:26" ht="12" customHeight="1">
      <c r="A1" s="114" t="s">
        <v>28</v>
      </c>
      <c r="B1" s="115" t="s">
        <v>710</v>
      </c>
      <c r="C1" s="114" t="s">
        <v>28</v>
      </c>
      <c r="D1" s="114"/>
      <c r="E1" s="114"/>
      <c r="F1" s="114"/>
      <c r="G1" s="116" t="s">
        <v>711</v>
      </c>
      <c r="H1" s="114"/>
      <c r="I1" s="114"/>
      <c r="J1" s="114"/>
      <c r="K1" s="114"/>
      <c r="L1" s="117"/>
      <c r="M1" s="116" t="s">
        <v>712</v>
      </c>
      <c r="N1" s="114"/>
      <c r="O1" s="117"/>
      <c r="P1" s="114"/>
      <c r="Q1" s="116" t="s">
        <v>713</v>
      </c>
      <c r="R1" s="116" t="s">
        <v>714</v>
      </c>
      <c r="S1" s="116" t="s">
        <v>923</v>
      </c>
      <c r="T1" s="116" t="s">
        <v>1019</v>
      </c>
      <c r="U1" s="116" t="s">
        <v>1022</v>
      </c>
      <c r="V1" s="137" t="s">
        <v>1432</v>
      </c>
      <c r="W1" s="137" t="s">
        <v>1126</v>
      </c>
      <c r="X1" s="137" t="s">
        <v>1040</v>
      </c>
      <c r="Y1" s="137" t="s">
        <v>1063</v>
      </c>
      <c r="Z1" s="137" t="s">
        <v>1246</v>
      </c>
    </row>
    <row r="2" spans="1:26" ht="12" customHeight="1">
      <c r="A2" s="114" t="s">
        <v>29</v>
      </c>
      <c r="B2" s="115" t="s">
        <v>715</v>
      </c>
      <c r="C2" s="114" t="s">
        <v>29</v>
      </c>
      <c r="D2" s="114"/>
      <c r="E2" s="114"/>
      <c r="F2" s="114"/>
      <c r="G2" s="119" t="s">
        <v>20</v>
      </c>
      <c r="H2" s="114"/>
      <c r="I2" s="114"/>
      <c r="J2" s="114"/>
      <c r="K2" s="114"/>
      <c r="L2" s="114"/>
      <c r="M2" s="120" t="s">
        <v>716</v>
      </c>
      <c r="N2" s="114"/>
      <c r="O2" s="114"/>
      <c r="P2" s="114"/>
      <c r="Q2" s="119">
        <v>2012</v>
      </c>
      <c r="R2" s="119" t="s">
        <v>0</v>
      </c>
      <c r="S2" s="119">
        <v>3</v>
      </c>
      <c r="T2" s="134" t="s">
        <v>1020</v>
      </c>
      <c r="U2" s="134" t="s">
        <v>1023</v>
      </c>
      <c r="V2" s="158" t="s">
        <v>1025</v>
      </c>
      <c r="W2" s="158" t="s">
        <v>1127</v>
      </c>
      <c r="X2" s="158" t="s">
        <v>1470</v>
      </c>
      <c r="Y2" s="158" t="s">
        <v>1221</v>
      </c>
      <c r="Z2" s="158" t="s">
        <v>1221</v>
      </c>
    </row>
    <row r="3" spans="1:26" ht="12" customHeight="1">
      <c r="A3" s="114" t="s">
        <v>30</v>
      </c>
      <c r="B3" s="115" t="s">
        <v>717</v>
      </c>
      <c r="C3" s="114" t="s">
        <v>30</v>
      </c>
      <c r="D3" s="114"/>
      <c r="E3" s="114"/>
      <c r="F3" s="114"/>
      <c r="G3" s="119" t="s">
        <v>21</v>
      </c>
      <c r="H3" s="114"/>
      <c r="I3" s="114"/>
      <c r="J3" s="114"/>
      <c r="K3" s="114"/>
      <c r="L3" s="114"/>
      <c r="M3" s="114"/>
      <c r="N3" s="114"/>
      <c r="O3" s="114"/>
      <c r="P3" s="114"/>
      <c r="Q3" s="119">
        <v>2013</v>
      </c>
      <c r="R3" s="119" t="s">
        <v>1</v>
      </c>
      <c r="S3" s="119">
        <v>4</v>
      </c>
      <c r="T3" s="134" t="s">
        <v>1021</v>
      </c>
      <c r="U3" s="134" t="s">
        <v>1024</v>
      </c>
      <c r="V3" s="158" t="s">
        <v>1026</v>
      </c>
      <c r="W3" s="158" t="s">
        <v>1128</v>
      </c>
      <c r="X3" s="158" t="s">
        <v>1471</v>
      </c>
      <c r="Y3" s="158" t="s">
        <v>1058</v>
      </c>
      <c r="Z3" s="158" t="s">
        <v>1058</v>
      </c>
    </row>
    <row r="4" spans="1:26" ht="12" customHeight="1">
      <c r="A4" s="114" t="s">
        <v>31</v>
      </c>
      <c r="B4" s="115" t="s">
        <v>718</v>
      </c>
      <c r="C4" s="114" t="s">
        <v>31</v>
      </c>
      <c r="D4" s="114"/>
      <c r="E4" s="114"/>
      <c r="F4" s="114"/>
      <c r="G4" s="114"/>
      <c r="H4" s="114"/>
      <c r="I4" s="114"/>
      <c r="J4" s="114"/>
      <c r="K4" s="114"/>
      <c r="L4" s="114"/>
      <c r="M4" s="116" t="s">
        <v>719</v>
      </c>
      <c r="N4" s="114"/>
      <c r="O4" s="114"/>
      <c r="P4" s="114"/>
      <c r="Q4" s="119">
        <v>2014</v>
      </c>
      <c r="R4" s="119" t="s">
        <v>2</v>
      </c>
      <c r="S4" s="119">
        <v>5</v>
      </c>
      <c r="V4" s="158" t="s">
        <v>1433</v>
      </c>
      <c r="X4" s="158" t="s">
        <v>1472</v>
      </c>
      <c r="Y4" s="158" t="s">
        <v>1059</v>
      </c>
      <c r="Z4" s="158" t="s">
        <v>1059</v>
      </c>
    </row>
    <row r="5" spans="1:26" ht="12" customHeight="1">
      <c r="A5" s="114" t="s">
        <v>32</v>
      </c>
      <c r="B5" s="115" t="s">
        <v>720</v>
      </c>
      <c r="C5" s="114" t="s">
        <v>32</v>
      </c>
      <c r="D5" s="114"/>
      <c r="E5" s="114"/>
      <c r="F5" s="114"/>
      <c r="G5" s="121" t="s">
        <v>721</v>
      </c>
      <c r="H5" s="114"/>
      <c r="I5" s="114"/>
      <c r="J5" s="114"/>
      <c r="K5" s="114"/>
      <c r="L5" s="114"/>
      <c r="M5" s="120">
        <v>1.2</v>
      </c>
      <c r="N5" s="114"/>
      <c r="O5" s="114"/>
      <c r="P5" s="114"/>
      <c r="Q5" s="119">
        <v>2015</v>
      </c>
      <c r="R5" s="119" t="s">
        <v>3</v>
      </c>
      <c r="S5" s="119">
        <v>6</v>
      </c>
      <c r="V5" s="137" t="s">
        <v>1027</v>
      </c>
      <c r="W5" s="137" t="s">
        <v>1129</v>
      </c>
      <c r="X5" s="158" t="s">
        <v>1473</v>
      </c>
      <c r="Y5" s="158" t="s">
        <v>1060</v>
      </c>
      <c r="Z5" s="158" t="s">
        <v>1060</v>
      </c>
    </row>
    <row r="6" spans="1:26" ht="12" customHeight="1">
      <c r="A6" s="114" t="s">
        <v>33</v>
      </c>
      <c r="B6" s="115" t="s">
        <v>722</v>
      </c>
      <c r="C6" s="114" t="s">
        <v>33</v>
      </c>
      <c r="D6" s="114"/>
      <c r="E6" s="114"/>
      <c r="F6" s="114"/>
      <c r="G6" s="121" t="s">
        <v>723</v>
      </c>
      <c r="H6" s="114"/>
      <c r="I6" s="114"/>
      <c r="J6" s="114"/>
      <c r="K6" s="114"/>
      <c r="L6" s="114"/>
      <c r="M6" s="114"/>
      <c r="N6" s="114"/>
      <c r="O6" s="114"/>
      <c r="P6" s="114"/>
      <c r="Q6" s="119">
        <v>2016</v>
      </c>
      <c r="R6" s="119" t="s">
        <v>4</v>
      </c>
      <c r="S6" s="119">
        <v>7</v>
      </c>
      <c r="V6" s="158" t="s">
        <v>1417</v>
      </c>
      <c r="W6" s="338" t="s">
        <v>1130</v>
      </c>
      <c r="X6" s="158" t="s">
        <v>1474</v>
      </c>
      <c r="Y6" s="158" t="s">
        <v>1061</v>
      </c>
      <c r="Z6" s="158" t="s">
        <v>1061</v>
      </c>
    </row>
    <row r="7" spans="1:26" ht="12" customHeight="1">
      <c r="A7" s="114" t="s">
        <v>34</v>
      </c>
      <c r="B7" s="115" t="s">
        <v>724</v>
      </c>
      <c r="C7" s="114" t="s">
        <v>34</v>
      </c>
      <c r="D7" s="114"/>
      <c r="E7" s="114"/>
      <c r="F7" s="114"/>
      <c r="G7" s="122" t="s">
        <v>727</v>
      </c>
      <c r="H7" s="114"/>
      <c r="I7" s="114"/>
      <c r="J7" s="114"/>
      <c r="K7" s="114"/>
      <c r="L7" s="114"/>
      <c r="M7" s="116" t="s">
        <v>725</v>
      </c>
      <c r="N7" s="114"/>
      <c r="O7" s="114"/>
      <c r="P7" s="114"/>
      <c r="Q7" s="119">
        <v>2017</v>
      </c>
      <c r="R7" s="119" t="s">
        <v>5</v>
      </c>
      <c r="S7" s="119">
        <v>8</v>
      </c>
      <c r="V7" s="158" t="s">
        <v>1418</v>
      </c>
      <c r="X7" s="158" t="s">
        <v>1475</v>
      </c>
      <c r="Y7" s="158" t="s">
        <v>1062</v>
      </c>
      <c r="Z7" s="158" t="s">
        <v>1062</v>
      </c>
    </row>
    <row r="8" spans="1:26" ht="12" customHeight="1">
      <c r="A8" s="114" t="s">
        <v>35</v>
      </c>
      <c r="B8" s="115" t="s">
        <v>726</v>
      </c>
      <c r="C8" s="114" t="s">
        <v>35</v>
      </c>
      <c r="D8" s="114"/>
      <c r="E8" s="114"/>
      <c r="F8" s="114"/>
      <c r="G8" s="122" t="s">
        <v>729</v>
      </c>
      <c r="H8" s="114"/>
      <c r="I8" s="114"/>
      <c r="J8" s="114"/>
      <c r="K8" s="114"/>
      <c r="L8" s="114"/>
      <c r="M8" s="120">
        <v>2021</v>
      </c>
      <c r="N8" s="114"/>
      <c r="O8" s="114"/>
      <c r="P8" s="114"/>
      <c r="Q8" s="119">
        <v>2018</v>
      </c>
      <c r="R8" s="119" t="s">
        <v>6</v>
      </c>
      <c r="S8" s="119">
        <v>9</v>
      </c>
      <c r="V8" s="158" t="s">
        <v>1419</v>
      </c>
      <c r="X8" s="158" t="s">
        <v>1476</v>
      </c>
      <c r="Z8" s="158" t="s">
        <v>1247</v>
      </c>
    </row>
    <row r="9" spans="1:26" ht="12" customHeight="1">
      <c r="A9" s="114" t="s">
        <v>36</v>
      </c>
      <c r="B9" s="115" t="s">
        <v>728</v>
      </c>
      <c r="C9" s="114" t="s">
        <v>36</v>
      </c>
      <c r="D9" s="114"/>
      <c r="E9" s="114"/>
      <c r="F9" s="114"/>
      <c r="G9" s="122" t="s">
        <v>731</v>
      </c>
      <c r="H9" s="114"/>
      <c r="I9" s="114"/>
      <c r="J9" s="114"/>
      <c r="K9" s="114"/>
      <c r="L9" s="114"/>
      <c r="M9" s="114"/>
      <c r="N9" s="114"/>
      <c r="O9" s="114"/>
      <c r="P9" s="114"/>
      <c r="Q9" s="119">
        <v>2019</v>
      </c>
      <c r="R9" s="119" t="s">
        <v>7</v>
      </c>
      <c r="S9" s="119">
        <v>10</v>
      </c>
      <c r="V9" s="158" t="s">
        <v>1420</v>
      </c>
      <c r="X9" s="158" t="s">
        <v>1477</v>
      </c>
    </row>
    <row r="10" spans="1:26" ht="12" customHeight="1">
      <c r="A10" s="114" t="s">
        <v>37</v>
      </c>
      <c r="B10" s="115" t="s">
        <v>730</v>
      </c>
      <c r="C10" s="114" t="s">
        <v>37</v>
      </c>
      <c r="D10" s="114"/>
      <c r="E10" s="114"/>
      <c r="F10" s="114"/>
      <c r="G10" s="124"/>
      <c r="H10" s="114"/>
      <c r="I10" s="114"/>
      <c r="J10" s="114"/>
      <c r="K10" s="114"/>
      <c r="L10" s="114"/>
      <c r="M10" s="116" t="s">
        <v>732</v>
      </c>
      <c r="N10" s="114"/>
      <c r="O10" s="114"/>
      <c r="P10" s="114"/>
      <c r="Q10" s="119">
        <v>2020</v>
      </c>
      <c r="R10" s="119" t="s">
        <v>8</v>
      </c>
      <c r="S10" s="119"/>
      <c r="V10" s="158" t="s">
        <v>1421</v>
      </c>
      <c r="X10" s="158" t="s">
        <v>1478</v>
      </c>
    </row>
    <row r="11" spans="1:26" ht="12" customHeight="1">
      <c r="A11" s="335" t="s">
        <v>38</v>
      </c>
      <c r="B11" s="115" t="s">
        <v>733</v>
      </c>
      <c r="C11" s="123" t="s">
        <v>734</v>
      </c>
      <c r="D11" s="114"/>
      <c r="E11" s="114"/>
      <c r="F11" s="114"/>
      <c r="G11" s="121" t="s">
        <v>737</v>
      </c>
      <c r="H11" s="114"/>
      <c r="I11" s="114"/>
      <c r="J11" s="114"/>
      <c r="K11" s="114"/>
      <c r="L11" s="114"/>
      <c r="M11" s="120" t="str">
        <f>"01.01." &amp; PERIOD</f>
        <v>01.01.2021</v>
      </c>
      <c r="N11" s="114"/>
      <c r="O11" s="114"/>
      <c r="P11" s="114"/>
      <c r="Q11" s="119">
        <v>2021</v>
      </c>
      <c r="R11" s="119" t="s">
        <v>9</v>
      </c>
      <c r="V11" s="158" t="s">
        <v>1422</v>
      </c>
      <c r="X11" s="158" t="s">
        <v>1479</v>
      </c>
    </row>
    <row r="12" spans="1:26" ht="12" customHeight="1">
      <c r="A12" s="335" t="s">
        <v>735</v>
      </c>
      <c r="B12" s="115" t="s">
        <v>736</v>
      </c>
      <c r="C12" s="123"/>
      <c r="D12" s="114"/>
      <c r="E12" s="114"/>
      <c r="F12" s="114"/>
      <c r="G12" s="121" t="s">
        <v>741</v>
      </c>
      <c r="H12" s="114"/>
      <c r="I12" s="114"/>
      <c r="J12" s="114"/>
      <c r="K12" s="114"/>
      <c r="L12" s="114"/>
      <c r="M12" s="120" t="str">
        <f>"31.12." &amp; PERIOD</f>
        <v>31.12.2021</v>
      </c>
      <c r="N12" s="114"/>
      <c r="O12" s="114"/>
      <c r="P12" s="114"/>
      <c r="Q12" s="119">
        <v>2022</v>
      </c>
      <c r="R12" s="119" t="s">
        <v>10</v>
      </c>
      <c r="X12" s="158" t="s">
        <v>1480</v>
      </c>
    </row>
    <row r="13" spans="1:26" ht="12" customHeight="1">
      <c r="A13" s="335" t="s">
        <v>738</v>
      </c>
      <c r="B13" s="115" t="s">
        <v>739</v>
      </c>
      <c r="C13" s="123" t="s">
        <v>740</v>
      </c>
      <c r="D13" s="114"/>
      <c r="E13" s="114"/>
      <c r="F13" s="114"/>
      <c r="G13" s="122" t="s">
        <v>745</v>
      </c>
      <c r="H13" s="114"/>
      <c r="I13" s="114"/>
      <c r="J13" s="114"/>
      <c r="K13" s="114"/>
      <c r="L13" s="114"/>
      <c r="M13" s="114"/>
      <c r="N13" s="114"/>
      <c r="O13" s="114"/>
      <c r="P13" s="114"/>
      <c r="Q13" s="119">
        <v>2023</v>
      </c>
      <c r="R13" s="119" t="s">
        <v>11</v>
      </c>
      <c r="X13" s="158" t="s">
        <v>1481</v>
      </c>
    </row>
    <row r="14" spans="1:26" ht="12" customHeight="1">
      <c r="A14" s="335" t="s">
        <v>742</v>
      </c>
      <c r="B14" s="125" t="s">
        <v>743</v>
      </c>
      <c r="C14" s="126" t="s">
        <v>744</v>
      </c>
      <c r="D14" s="114"/>
      <c r="E14" s="114"/>
      <c r="F14" s="114"/>
      <c r="G14" s="122" t="s">
        <v>748</v>
      </c>
      <c r="H14" s="114"/>
      <c r="I14" s="114"/>
      <c r="J14" s="114"/>
      <c r="K14" s="114"/>
      <c r="L14" s="114"/>
      <c r="M14" s="116" t="s">
        <v>746</v>
      </c>
      <c r="N14" s="114"/>
      <c r="O14" s="114"/>
      <c r="P14" s="114"/>
      <c r="Q14" s="119">
        <v>2024</v>
      </c>
      <c r="R14" s="114"/>
      <c r="X14" s="158" t="s">
        <v>1482</v>
      </c>
    </row>
    <row r="15" spans="1:26" ht="12" customHeight="1">
      <c r="A15" s="114" t="s">
        <v>39</v>
      </c>
      <c r="B15" s="115" t="s">
        <v>747</v>
      </c>
      <c r="C15" s="114" t="s">
        <v>39</v>
      </c>
      <c r="D15" s="114"/>
      <c r="E15" s="114"/>
      <c r="F15" s="114"/>
      <c r="G15" s="122" t="s">
        <v>750</v>
      </c>
      <c r="H15" s="114"/>
      <c r="I15" s="114"/>
      <c r="J15" s="114"/>
      <c r="K15" s="114"/>
      <c r="L15" s="114"/>
      <c r="M15" s="120" t="str">
        <f>"01.01." &amp; PERIOD</f>
        <v>01.01.2021</v>
      </c>
      <c r="N15" s="114"/>
      <c r="O15" s="114"/>
      <c r="P15" s="114"/>
      <c r="Q15" s="119">
        <v>2025</v>
      </c>
      <c r="R15" s="114"/>
    </row>
    <row r="16" spans="1:26" ht="12" customHeight="1">
      <c r="A16" s="114" t="s">
        <v>40</v>
      </c>
      <c r="B16" s="115" t="s">
        <v>749</v>
      </c>
      <c r="C16" s="114" t="s">
        <v>40</v>
      </c>
      <c r="D16" s="114"/>
      <c r="E16" s="114"/>
      <c r="F16" s="114"/>
      <c r="G16" s="122" t="s">
        <v>752</v>
      </c>
      <c r="H16" s="114"/>
      <c r="I16" s="114"/>
      <c r="J16" s="114"/>
      <c r="K16" s="114"/>
      <c r="L16" s="114"/>
      <c r="M16" s="120" t="str">
        <f>"31.12." &amp; PERIOD</f>
        <v>31.12.2021</v>
      </c>
      <c r="N16" s="114"/>
      <c r="O16" s="114"/>
      <c r="P16" s="114"/>
      <c r="Q16" s="119">
        <v>2026</v>
      </c>
      <c r="R16" s="114"/>
      <c r="X16" s="137" t="s">
        <v>1483</v>
      </c>
    </row>
    <row r="17" spans="1:24" ht="12" customHeight="1">
      <c r="A17" s="114" t="s">
        <v>41</v>
      </c>
      <c r="B17" s="115" t="s">
        <v>751</v>
      </c>
      <c r="C17" s="114" t="s">
        <v>41</v>
      </c>
      <c r="D17" s="114"/>
      <c r="E17" s="114"/>
      <c r="F17" s="114"/>
      <c r="G17" s="114"/>
      <c r="H17" s="114"/>
      <c r="I17" s="114"/>
      <c r="J17" s="114"/>
      <c r="K17" s="114"/>
      <c r="L17" s="114"/>
      <c r="M17" s="127"/>
      <c r="N17" s="114"/>
      <c r="O17" s="114"/>
      <c r="P17" s="114"/>
      <c r="Q17" s="119">
        <v>2027</v>
      </c>
      <c r="R17" s="114"/>
      <c r="X17" s="158" t="s">
        <v>1484</v>
      </c>
    </row>
    <row r="18" spans="1:24" ht="12" customHeight="1">
      <c r="A18" s="114" t="s">
        <v>42</v>
      </c>
      <c r="B18" s="115" t="s">
        <v>753</v>
      </c>
      <c r="C18" s="114" t="s">
        <v>42</v>
      </c>
      <c r="D18" s="114"/>
      <c r="E18" s="114"/>
      <c r="F18" s="114"/>
      <c r="G18" s="114"/>
      <c r="H18" s="114"/>
      <c r="I18" s="114"/>
      <c r="J18" s="114"/>
      <c r="K18" s="114"/>
      <c r="L18" s="114"/>
      <c r="M18" s="116" t="s">
        <v>754</v>
      </c>
      <c r="N18" s="114"/>
      <c r="O18" s="114"/>
      <c r="P18" s="114"/>
      <c r="Q18" s="119">
        <v>2028</v>
      </c>
      <c r="R18" s="114"/>
      <c r="X18" s="158" t="s">
        <v>1485</v>
      </c>
    </row>
    <row r="19" spans="1:24" ht="12" customHeight="1">
      <c r="A19" s="114" t="s">
        <v>43</v>
      </c>
      <c r="B19" s="115" t="s">
        <v>755</v>
      </c>
      <c r="C19" s="123" t="s">
        <v>756</v>
      </c>
      <c r="D19" s="114"/>
      <c r="E19" s="114"/>
      <c r="F19" s="114"/>
      <c r="G19" s="114"/>
      <c r="H19" s="114"/>
      <c r="I19" s="114"/>
      <c r="J19" s="114"/>
      <c r="K19" s="114"/>
      <c r="L19" s="114"/>
      <c r="M19" s="120" t="str">
        <f>"01.01." &amp; PERIOD</f>
        <v>01.01.2021</v>
      </c>
      <c r="N19" s="114"/>
      <c r="O19" s="114"/>
      <c r="P19" s="114"/>
      <c r="Q19" s="119">
        <v>2029</v>
      </c>
      <c r="R19" s="114"/>
      <c r="X19" s="158" t="s">
        <v>800</v>
      </c>
    </row>
    <row r="20" spans="1:24" ht="12" customHeight="1">
      <c r="A20" s="114" t="s">
        <v>44</v>
      </c>
      <c r="B20" s="115" t="s">
        <v>757</v>
      </c>
      <c r="C20" s="114" t="s">
        <v>44</v>
      </c>
      <c r="D20" s="114"/>
      <c r="E20" s="114"/>
      <c r="F20" s="114"/>
      <c r="G20" s="114"/>
      <c r="H20" s="114"/>
      <c r="I20" s="114"/>
      <c r="J20" s="114"/>
      <c r="K20" s="114"/>
      <c r="L20" s="114"/>
      <c r="M20" s="120" t="str">
        <f>"31.12." &amp; PERIOD</f>
        <v>31.12.2021</v>
      </c>
      <c r="N20" s="114"/>
      <c r="O20" s="114"/>
      <c r="P20" s="114"/>
      <c r="Q20" s="119">
        <v>2030</v>
      </c>
      <c r="R20" s="114"/>
      <c r="X20" s="158" t="s">
        <v>790</v>
      </c>
    </row>
    <row r="21" spans="1:24" ht="12" customHeight="1">
      <c r="A21" s="114" t="s">
        <v>45</v>
      </c>
      <c r="B21" s="115" t="s">
        <v>758</v>
      </c>
      <c r="C21" s="114" t="s">
        <v>45</v>
      </c>
      <c r="D21" s="114"/>
      <c r="E21" s="114"/>
      <c r="F21" s="114"/>
      <c r="G21" s="114"/>
      <c r="H21" s="114"/>
      <c r="I21" s="114"/>
      <c r="J21" s="114"/>
      <c r="K21" s="114"/>
      <c r="L21" s="114"/>
      <c r="M21" s="114"/>
      <c r="N21" s="114"/>
      <c r="O21" s="114"/>
      <c r="P21" s="114"/>
      <c r="Q21" s="114"/>
      <c r="R21" s="114"/>
      <c r="X21" s="158" t="s">
        <v>792</v>
      </c>
    </row>
    <row r="22" spans="1:24" ht="12" customHeight="1">
      <c r="A22" s="114" t="s">
        <v>46</v>
      </c>
      <c r="B22" s="115" t="s">
        <v>759</v>
      </c>
      <c r="C22" s="114" t="s">
        <v>46</v>
      </c>
      <c r="D22" s="114"/>
      <c r="E22" s="114"/>
      <c r="F22" s="114"/>
      <c r="G22" s="114"/>
      <c r="H22" s="114"/>
      <c r="I22" s="114"/>
      <c r="J22" s="114"/>
      <c r="K22" s="114"/>
      <c r="L22" s="114"/>
      <c r="M22" s="114"/>
      <c r="N22" s="114"/>
      <c r="O22" s="114"/>
      <c r="P22" s="114"/>
      <c r="Q22" s="114"/>
      <c r="R22" s="114"/>
      <c r="X22" s="158" t="s">
        <v>794</v>
      </c>
    </row>
    <row r="23" spans="1:24" ht="12" customHeight="1">
      <c r="A23" s="114" t="s">
        <v>47</v>
      </c>
      <c r="B23" s="115" t="s">
        <v>760</v>
      </c>
      <c r="C23" s="123" t="s">
        <v>761</v>
      </c>
      <c r="D23" s="114"/>
      <c r="E23" s="114"/>
      <c r="F23" s="114"/>
      <c r="G23" s="114"/>
      <c r="H23" s="114"/>
      <c r="I23" s="114"/>
      <c r="J23" s="114"/>
      <c r="K23" s="114"/>
      <c r="L23" s="114"/>
      <c r="M23" s="114"/>
      <c r="N23" s="114"/>
      <c r="O23" s="114"/>
      <c r="P23" s="114"/>
      <c r="Q23" s="114"/>
      <c r="R23" s="114"/>
      <c r="X23" s="158" t="s">
        <v>796</v>
      </c>
    </row>
    <row r="24" spans="1:24" ht="12" customHeight="1">
      <c r="A24" s="114" t="s">
        <v>48</v>
      </c>
      <c r="B24" s="115" t="s">
        <v>762</v>
      </c>
      <c r="C24" s="114" t="s">
        <v>48</v>
      </c>
      <c r="D24" s="114"/>
      <c r="E24" s="114"/>
      <c r="F24" s="114"/>
      <c r="G24" s="114"/>
      <c r="H24" s="114"/>
      <c r="I24" s="114"/>
      <c r="J24" s="114"/>
      <c r="K24" s="114"/>
      <c r="L24" s="114"/>
      <c r="M24" s="114"/>
      <c r="N24" s="114"/>
      <c r="O24" s="114"/>
      <c r="P24" s="114"/>
      <c r="Q24" s="114"/>
      <c r="R24" s="114"/>
      <c r="X24" s="158" t="s">
        <v>1486</v>
      </c>
    </row>
    <row r="25" spans="1:24" ht="12" customHeight="1">
      <c r="A25" s="114" t="s">
        <v>49</v>
      </c>
      <c r="B25" s="115" t="s">
        <v>763</v>
      </c>
      <c r="C25" s="114" t="s">
        <v>49</v>
      </c>
      <c r="D25" s="114"/>
      <c r="E25" s="114"/>
      <c r="F25" s="114"/>
      <c r="G25" s="114"/>
      <c r="H25" s="114"/>
      <c r="I25" s="114"/>
      <c r="J25" s="114"/>
      <c r="K25" s="114"/>
      <c r="L25" s="114"/>
      <c r="M25" s="114"/>
      <c r="N25" s="114"/>
      <c r="O25" s="114"/>
      <c r="P25" s="114"/>
      <c r="Q25" s="114"/>
      <c r="R25" s="114"/>
      <c r="X25" s="158" t="s">
        <v>1487</v>
      </c>
    </row>
    <row r="26" spans="1:24" ht="12" customHeight="1">
      <c r="A26" s="114" t="s">
        <v>50</v>
      </c>
      <c r="B26" s="115" t="s">
        <v>764</v>
      </c>
      <c r="C26" s="114" t="s">
        <v>50</v>
      </c>
      <c r="D26" s="114"/>
      <c r="E26" s="114"/>
      <c r="F26" s="114"/>
      <c r="G26" s="114"/>
      <c r="H26" s="114"/>
      <c r="I26" s="114"/>
      <c r="J26" s="114"/>
      <c r="K26" s="114"/>
      <c r="L26" s="114"/>
      <c r="M26" s="114"/>
      <c r="N26" s="114"/>
      <c r="O26" s="114"/>
      <c r="P26" s="114"/>
      <c r="Q26" s="114"/>
      <c r="R26" s="114"/>
      <c r="X26" s="158" t="s">
        <v>1488</v>
      </c>
    </row>
    <row r="27" spans="1:24" ht="12" customHeight="1">
      <c r="A27" s="114" t="s">
        <v>51</v>
      </c>
      <c r="B27" s="115" t="s">
        <v>765</v>
      </c>
      <c r="C27" s="114" t="s">
        <v>51</v>
      </c>
      <c r="D27" s="114"/>
      <c r="E27" s="114"/>
      <c r="F27" s="114"/>
      <c r="G27" s="114"/>
      <c r="H27" s="114"/>
      <c r="I27" s="114"/>
      <c r="J27" s="114"/>
      <c r="K27" s="114"/>
      <c r="L27" s="114"/>
      <c r="M27" s="114"/>
      <c r="N27" s="114"/>
      <c r="O27" s="114"/>
      <c r="P27" s="114"/>
      <c r="Q27" s="114"/>
      <c r="R27" s="114"/>
      <c r="X27" s="158" t="s">
        <v>1489</v>
      </c>
    </row>
    <row r="28" spans="1:24" ht="12" customHeight="1">
      <c r="A28" s="114" t="s">
        <v>52</v>
      </c>
      <c r="B28" s="115" t="s">
        <v>766</v>
      </c>
      <c r="C28" s="114" t="s">
        <v>52</v>
      </c>
      <c r="D28" s="114"/>
      <c r="E28" s="114"/>
      <c r="F28" s="114"/>
      <c r="G28" s="114"/>
      <c r="H28" s="114"/>
      <c r="I28" s="114"/>
      <c r="J28" s="114"/>
      <c r="K28" s="114"/>
      <c r="L28" s="114"/>
      <c r="M28" s="114"/>
      <c r="N28" s="114"/>
      <c r="O28" s="114"/>
      <c r="P28" s="114"/>
      <c r="Q28" s="114"/>
      <c r="R28" s="114"/>
      <c r="X28" s="158" t="s">
        <v>1490</v>
      </c>
    </row>
    <row r="29" spans="1:24" ht="12" customHeight="1">
      <c r="A29" s="114" t="s">
        <v>53</v>
      </c>
      <c r="B29" s="115" t="s">
        <v>767</v>
      </c>
      <c r="C29" s="114" t="s">
        <v>53</v>
      </c>
      <c r="D29" s="114"/>
      <c r="E29" s="114"/>
      <c r="F29" s="114"/>
      <c r="G29" s="114"/>
      <c r="H29" s="114"/>
      <c r="I29" s="114"/>
      <c r="J29" s="114"/>
      <c r="K29" s="114"/>
      <c r="L29" s="114"/>
      <c r="M29" s="114"/>
      <c r="N29" s="114"/>
      <c r="O29" s="114"/>
      <c r="P29" s="114"/>
      <c r="Q29" s="114"/>
      <c r="R29" s="114"/>
      <c r="X29" s="158" t="s">
        <v>1491</v>
      </c>
    </row>
    <row r="30" spans="1:24" ht="12" customHeight="1">
      <c r="A30" s="114" t="s">
        <v>54</v>
      </c>
      <c r="B30" s="115" t="s">
        <v>768</v>
      </c>
      <c r="C30" s="114" t="s">
        <v>54</v>
      </c>
      <c r="D30" s="114"/>
      <c r="E30" s="114"/>
      <c r="F30" s="114"/>
      <c r="G30" s="114"/>
      <c r="H30" s="114"/>
      <c r="I30" s="114"/>
      <c r="J30" s="114"/>
      <c r="K30" s="114"/>
      <c r="L30" s="114"/>
      <c r="M30" s="114"/>
      <c r="N30" s="114"/>
      <c r="O30" s="114"/>
      <c r="P30" s="114"/>
      <c r="Q30" s="114"/>
      <c r="R30" s="114"/>
      <c r="X30" s="158" t="s">
        <v>1492</v>
      </c>
    </row>
    <row r="31" spans="1:24" ht="12" customHeight="1">
      <c r="A31" s="114" t="s">
        <v>55</v>
      </c>
      <c r="B31" s="115" t="s">
        <v>769</v>
      </c>
      <c r="C31" s="114" t="s">
        <v>55</v>
      </c>
      <c r="D31" s="114"/>
      <c r="E31" s="114"/>
      <c r="F31" s="114"/>
      <c r="G31" s="114"/>
      <c r="H31" s="114"/>
      <c r="I31" s="114"/>
      <c r="J31" s="114"/>
      <c r="K31" s="114"/>
      <c r="L31" s="114"/>
      <c r="M31" s="114"/>
      <c r="N31" s="114"/>
      <c r="O31" s="114"/>
      <c r="P31" s="114"/>
      <c r="Q31" s="114"/>
      <c r="R31" s="114"/>
      <c r="X31" s="158" t="s">
        <v>1493</v>
      </c>
    </row>
    <row r="32" spans="1:24" ht="12" customHeight="1">
      <c r="A32" s="114" t="s">
        <v>56</v>
      </c>
      <c r="B32" s="115" t="s">
        <v>770</v>
      </c>
      <c r="C32" s="114" t="s">
        <v>56</v>
      </c>
      <c r="D32" s="114"/>
      <c r="E32" s="114"/>
      <c r="F32" s="114"/>
      <c r="G32" s="114"/>
      <c r="H32" s="114"/>
      <c r="I32" s="114"/>
      <c r="J32" s="114"/>
      <c r="K32" s="114"/>
      <c r="L32" s="114"/>
      <c r="M32" s="114"/>
      <c r="N32" s="114"/>
      <c r="O32" s="114"/>
      <c r="P32" s="114"/>
      <c r="Q32" s="114"/>
      <c r="R32" s="114"/>
      <c r="X32" s="158" t="s">
        <v>1494</v>
      </c>
    </row>
    <row r="33" spans="1:24" ht="12" customHeight="1">
      <c r="A33" s="114" t="s">
        <v>57</v>
      </c>
      <c r="B33" s="115" t="s">
        <v>771</v>
      </c>
      <c r="C33" s="114" t="s">
        <v>57</v>
      </c>
      <c r="D33" s="114"/>
      <c r="E33" s="114"/>
      <c r="F33" s="114"/>
      <c r="G33" s="114"/>
      <c r="H33" s="114"/>
      <c r="I33" s="114"/>
      <c r="J33" s="114"/>
      <c r="K33" s="114"/>
      <c r="L33" s="114"/>
      <c r="M33" s="114"/>
      <c r="N33" s="114"/>
      <c r="O33" s="114"/>
      <c r="P33" s="114"/>
      <c r="Q33" s="114"/>
      <c r="R33" s="114"/>
      <c r="X33" s="158" t="s">
        <v>1495</v>
      </c>
    </row>
    <row r="34" spans="1:24" ht="12" customHeight="1">
      <c r="A34" s="114" t="s">
        <v>58</v>
      </c>
      <c r="B34" s="115" t="s">
        <v>772</v>
      </c>
      <c r="C34" s="114" t="s">
        <v>58</v>
      </c>
      <c r="D34" s="114"/>
      <c r="E34" s="114"/>
      <c r="F34" s="114"/>
      <c r="G34" s="114"/>
      <c r="H34" s="114"/>
      <c r="I34" s="114"/>
      <c r="J34" s="114"/>
      <c r="K34" s="114"/>
      <c r="L34" s="114"/>
      <c r="M34" s="114"/>
      <c r="N34" s="114"/>
      <c r="O34" s="114"/>
      <c r="P34" s="114"/>
      <c r="Q34" s="114"/>
      <c r="R34" s="114"/>
      <c r="X34" s="158" t="s">
        <v>1496</v>
      </c>
    </row>
    <row r="35" spans="1:24" ht="12" customHeight="1">
      <c r="A35" s="114" t="s">
        <v>22</v>
      </c>
      <c r="B35" s="115" t="s">
        <v>773</v>
      </c>
      <c r="C35" s="114" t="s">
        <v>22</v>
      </c>
      <c r="D35" s="114"/>
      <c r="E35" s="114"/>
      <c r="F35" s="114"/>
      <c r="G35" s="114"/>
      <c r="H35" s="114"/>
      <c r="I35" s="114"/>
      <c r="J35" s="114"/>
      <c r="K35" s="114"/>
      <c r="L35" s="114"/>
      <c r="M35" s="114"/>
      <c r="N35" s="114"/>
      <c r="O35" s="114"/>
      <c r="P35" s="114"/>
      <c r="Q35" s="114"/>
      <c r="R35" s="114"/>
      <c r="X35" s="158" t="s">
        <v>1497</v>
      </c>
    </row>
    <row r="36" spans="1:24" ht="12" customHeight="1">
      <c r="A36" s="114" t="s">
        <v>23</v>
      </c>
      <c r="B36" s="115" t="s">
        <v>774</v>
      </c>
      <c r="C36" s="114" t="s">
        <v>23</v>
      </c>
      <c r="D36" s="114"/>
      <c r="E36" s="114"/>
      <c r="F36" s="114"/>
      <c r="G36" s="114"/>
      <c r="H36" s="114"/>
      <c r="I36" s="114"/>
      <c r="J36" s="114"/>
      <c r="K36" s="114"/>
      <c r="L36" s="114"/>
      <c r="M36" s="114"/>
      <c r="N36" s="114"/>
      <c r="O36" s="114"/>
      <c r="P36" s="114"/>
      <c r="Q36" s="114"/>
      <c r="R36" s="114"/>
      <c r="X36" s="158" t="s">
        <v>1498</v>
      </c>
    </row>
    <row r="37" spans="1:24" ht="12" customHeight="1">
      <c r="A37" s="114" t="s">
        <v>24</v>
      </c>
      <c r="B37" s="115" t="s">
        <v>775</v>
      </c>
      <c r="C37" s="114" t="s">
        <v>24</v>
      </c>
      <c r="D37" s="114"/>
      <c r="E37" s="114"/>
      <c r="F37" s="114"/>
      <c r="G37" s="114"/>
      <c r="H37" s="114"/>
      <c r="I37" s="114"/>
      <c r="J37" s="114"/>
      <c r="K37" s="114"/>
      <c r="L37" s="114"/>
      <c r="M37" s="114"/>
      <c r="N37" s="114"/>
      <c r="O37" s="114"/>
      <c r="P37" s="114"/>
      <c r="Q37" s="114"/>
      <c r="R37" s="114"/>
    </row>
    <row r="38" spans="1:24" ht="12" customHeight="1">
      <c r="A38" s="114" t="s">
        <v>25</v>
      </c>
      <c r="B38" s="115" t="s">
        <v>776</v>
      </c>
      <c r="C38" s="114" t="s">
        <v>25</v>
      </c>
      <c r="D38" s="114"/>
      <c r="E38" s="114"/>
      <c r="F38" s="114"/>
      <c r="G38" s="114"/>
      <c r="H38" s="114"/>
      <c r="I38" s="114"/>
      <c r="J38" s="114"/>
      <c r="K38" s="121" t="s">
        <v>777</v>
      </c>
      <c r="L38" s="114"/>
      <c r="M38" s="114"/>
      <c r="N38" s="114"/>
      <c r="O38" s="114"/>
      <c r="P38" s="114"/>
      <c r="Q38" s="114"/>
      <c r="R38" s="114"/>
    </row>
    <row r="39" spans="1:24" ht="12" customHeight="1">
      <c r="A39" s="114" t="s">
        <v>26</v>
      </c>
      <c r="B39" s="115" t="s">
        <v>778</v>
      </c>
      <c r="C39" s="114" t="s">
        <v>26</v>
      </c>
      <c r="D39" s="114"/>
      <c r="E39" s="114"/>
      <c r="F39" s="114"/>
      <c r="G39" s="114"/>
      <c r="H39" s="114"/>
      <c r="I39" s="114"/>
      <c r="J39" s="114"/>
      <c r="K39" s="122" t="s">
        <v>779</v>
      </c>
      <c r="L39" s="114"/>
      <c r="M39" s="114"/>
      <c r="N39" s="114"/>
      <c r="O39" s="114"/>
      <c r="P39" s="114"/>
      <c r="Q39" s="114"/>
      <c r="R39" s="114"/>
    </row>
    <row r="40" spans="1:24" ht="12" customHeight="1">
      <c r="A40" s="114" t="s">
        <v>27</v>
      </c>
      <c r="B40" s="115" t="s">
        <v>780</v>
      </c>
      <c r="C40" s="114" t="s">
        <v>27</v>
      </c>
      <c r="D40" s="114"/>
      <c r="E40" s="114"/>
      <c r="F40" s="114"/>
      <c r="G40" s="114"/>
      <c r="H40" s="114"/>
      <c r="I40" s="114"/>
      <c r="J40" s="114"/>
      <c r="K40" s="122" t="s">
        <v>781</v>
      </c>
      <c r="L40" s="114"/>
      <c r="M40" s="114"/>
      <c r="N40" s="114"/>
      <c r="O40" s="114"/>
      <c r="P40" s="114"/>
      <c r="Q40" s="114"/>
      <c r="R40" s="114"/>
    </row>
    <row r="41" spans="1:24" ht="12" customHeight="1">
      <c r="A41" s="114" t="s">
        <v>59</v>
      </c>
      <c r="B41" s="115" t="s">
        <v>782</v>
      </c>
      <c r="C41" s="114" t="s">
        <v>59</v>
      </c>
      <c r="D41" s="114"/>
      <c r="E41" s="114"/>
      <c r="F41" s="114"/>
      <c r="G41" s="114"/>
      <c r="H41" s="114"/>
      <c r="I41" s="114"/>
      <c r="J41" s="114"/>
      <c r="K41" s="122" t="s">
        <v>268</v>
      </c>
      <c r="L41" s="114"/>
      <c r="M41" s="114"/>
      <c r="N41" s="114"/>
      <c r="O41" s="114"/>
      <c r="P41" s="114"/>
      <c r="Q41" s="114"/>
      <c r="R41" s="114"/>
    </row>
    <row r="42" spans="1:24" ht="12" customHeight="1">
      <c r="A42" s="114" t="s">
        <v>60</v>
      </c>
      <c r="B42" s="115" t="s">
        <v>783</v>
      </c>
      <c r="C42" s="114" t="s">
        <v>60</v>
      </c>
      <c r="D42" s="114"/>
      <c r="E42" s="114"/>
      <c r="F42" s="114"/>
      <c r="G42" s="114"/>
      <c r="H42" s="114"/>
      <c r="I42" s="114"/>
      <c r="J42" s="114"/>
      <c r="K42" s="122" t="s">
        <v>784</v>
      </c>
      <c r="L42" s="114"/>
      <c r="M42" s="114"/>
      <c r="N42" s="114"/>
      <c r="O42" s="114"/>
      <c r="P42" s="114"/>
      <c r="Q42" s="114"/>
      <c r="R42" s="114"/>
    </row>
    <row r="43" spans="1:24" ht="12" customHeight="1">
      <c r="A43" s="114" t="s">
        <v>61</v>
      </c>
      <c r="B43" s="115" t="s">
        <v>785</v>
      </c>
      <c r="C43" s="114" t="s">
        <v>61</v>
      </c>
      <c r="D43" s="114"/>
      <c r="E43" s="114"/>
      <c r="F43" s="114"/>
      <c r="G43" s="114"/>
      <c r="H43" s="114"/>
      <c r="I43" s="114"/>
      <c r="J43" s="114"/>
      <c r="K43" s="114"/>
      <c r="L43" s="114"/>
      <c r="M43" s="114"/>
      <c r="N43" s="114"/>
      <c r="O43" s="114"/>
      <c r="P43" s="114"/>
      <c r="Q43" s="114"/>
      <c r="R43" s="114"/>
    </row>
    <row r="44" spans="1:24" ht="12" customHeight="1">
      <c r="A44" s="114" t="s">
        <v>62</v>
      </c>
      <c r="B44" s="115" t="s">
        <v>786</v>
      </c>
      <c r="C44" s="114" t="s">
        <v>62</v>
      </c>
      <c r="D44" s="114"/>
      <c r="E44" s="114"/>
      <c r="F44" s="114"/>
      <c r="G44" s="114"/>
      <c r="H44" s="114"/>
      <c r="I44" s="114"/>
      <c r="J44" s="114"/>
      <c r="K44" s="114"/>
      <c r="L44" s="114"/>
      <c r="M44" s="114"/>
      <c r="N44" s="114"/>
      <c r="O44" s="114"/>
      <c r="P44" s="114"/>
      <c r="Q44" s="114"/>
      <c r="R44" s="114"/>
    </row>
    <row r="45" spans="1:24" ht="12" customHeight="1">
      <c r="A45" s="114" t="s">
        <v>63</v>
      </c>
      <c r="B45" s="115" t="s">
        <v>787</v>
      </c>
      <c r="C45" s="114" t="s">
        <v>63</v>
      </c>
      <c r="D45" s="114"/>
      <c r="E45" s="114"/>
      <c r="F45" s="114"/>
      <c r="G45" s="114"/>
      <c r="H45" s="114"/>
      <c r="I45" s="114"/>
      <c r="J45" s="114"/>
      <c r="K45" s="121" t="s">
        <v>788</v>
      </c>
      <c r="L45" s="114"/>
      <c r="M45" s="114"/>
      <c r="N45" s="114"/>
      <c r="O45" s="114"/>
      <c r="P45" s="114"/>
      <c r="Q45" s="114"/>
      <c r="R45" s="114"/>
    </row>
    <row r="46" spans="1:24" ht="12" customHeight="1">
      <c r="A46" s="114" t="s">
        <v>84</v>
      </c>
      <c r="B46" s="115" t="s">
        <v>789</v>
      </c>
      <c r="C46" s="114" t="s">
        <v>84</v>
      </c>
      <c r="D46" s="114"/>
      <c r="E46" s="114"/>
      <c r="F46" s="114"/>
      <c r="G46" s="114"/>
      <c r="H46" s="114"/>
      <c r="I46" s="114"/>
      <c r="J46" s="114"/>
      <c r="K46" s="122" t="s">
        <v>790</v>
      </c>
      <c r="L46" s="114"/>
      <c r="M46" s="114"/>
      <c r="N46" s="114"/>
      <c r="O46" s="114"/>
      <c r="P46" s="114"/>
      <c r="Q46" s="114"/>
      <c r="R46" s="114"/>
    </row>
    <row r="47" spans="1:24" ht="12" customHeight="1">
      <c r="A47" s="114" t="s">
        <v>85</v>
      </c>
      <c r="B47" s="115" t="s">
        <v>791</v>
      </c>
      <c r="C47" s="114" t="s">
        <v>85</v>
      </c>
      <c r="D47" s="114"/>
      <c r="E47" s="114"/>
      <c r="F47" s="114"/>
      <c r="G47" s="114"/>
      <c r="H47" s="114"/>
      <c r="I47" s="114"/>
      <c r="J47" s="114"/>
      <c r="K47" s="122" t="s">
        <v>792</v>
      </c>
      <c r="L47" s="114"/>
      <c r="M47" s="114"/>
      <c r="N47" s="114"/>
      <c r="O47" s="114"/>
      <c r="P47" s="114"/>
      <c r="Q47" s="114"/>
      <c r="R47" s="114"/>
    </row>
    <row r="48" spans="1:24" ht="12" customHeight="1">
      <c r="A48" s="114" t="s">
        <v>86</v>
      </c>
      <c r="B48" s="115" t="s">
        <v>793</v>
      </c>
      <c r="C48" s="114" t="s">
        <v>86</v>
      </c>
      <c r="D48" s="114"/>
      <c r="E48" s="114"/>
      <c r="F48" s="114"/>
      <c r="G48" s="114"/>
      <c r="H48" s="114"/>
      <c r="I48" s="114"/>
      <c r="J48" s="114"/>
      <c r="K48" s="122" t="s">
        <v>794</v>
      </c>
      <c r="L48" s="114"/>
      <c r="M48" s="114"/>
      <c r="N48" s="114"/>
      <c r="O48" s="114"/>
      <c r="P48" s="114"/>
      <c r="Q48" s="114"/>
      <c r="R48" s="114"/>
    </row>
    <row r="49" spans="1:18" ht="12" customHeight="1">
      <c r="A49" s="114" t="s">
        <v>64</v>
      </c>
      <c r="B49" s="115" t="s">
        <v>795</v>
      </c>
      <c r="C49" s="114" t="s">
        <v>64</v>
      </c>
      <c r="D49" s="114"/>
      <c r="E49" s="114"/>
      <c r="F49" s="114"/>
      <c r="G49" s="114"/>
      <c r="H49" s="114"/>
      <c r="I49" s="114"/>
      <c r="J49" s="114"/>
      <c r="K49" s="122" t="s">
        <v>796</v>
      </c>
      <c r="L49" s="114"/>
      <c r="M49" s="114"/>
      <c r="N49" s="114"/>
      <c r="O49" s="114"/>
      <c r="P49" s="114"/>
      <c r="Q49" s="114"/>
      <c r="R49" s="114"/>
    </row>
    <row r="50" spans="1:18" ht="12" customHeight="1">
      <c r="A50" s="114" t="s">
        <v>65</v>
      </c>
      <c r="B50" s="115" t="s">
        <v>797</v>
      </c>
      <c r="C50" s="114" t="s">
        <v>65</v>
      </c>
      <c r="D50" s="114"/>
      <c r="E50" s="114"/>
      <c r="F50" s="114"/>
      <c r="G50" s="114"/>
      <c r="H50" s="114"/>
      <c r="I50" s="114"/>
      <c r="J50" s="114"/>
      <c r="K50" s="122" t="s">
        <v>798</v>
      </c>
      <c r="L50" s="114"/>
      <c r="M50" s="114"/>
      <c r="N50" s="114"/>
      <c r="O50" s="114"/>
      <c r="P50" s="114"/>
      <c r="Q50" s="114"/>
      <c r="R50" s="114"/>
    </row>
    <row r="51" spans="1:18" ht="12" customHeight="1">
      <c r="A51" s="114" t="s">
        <v>66</v>
      </c>
      <c r="B51" s="115" t="s">
        <v>799</v>
      </c>
      <c r="C51" s="114" t="s">
        <v>66</v>
      </c>
      <c r="D51" s="114"/>
      <c r="E51" s="114"/>
      <c r="F51" s="114"/>
      <c r="G51" s="114"/>
      <c r="H51" s="114"/>
      <c r="I51" s="114"/>
      <c r="J51" s="114"/>
      <c r="K51" s="122" t="s">
        <v>800</v>
      </c>
      <c r="L51" s="114"/>
      <c r="M51" s="114"/>
      <c r="N51" s="114"/>
      <c r="O51" s="114"/>
      <c r="P51" s="114"/>
      <c r="Q51" s="114"/>
      <c r="R51" s="114"/>
    </row>
    <row r="52" spans="1:18" ht="12" customHeight="1">
      <c r="A52" s="114" t="s">
        <v>67</v>
      </c>
      <c r="B52" s="115" t="s">
        <v>801</v>
      </c>
      <c r="C52" s="114" t="s">
        <v>67</v>
      </c>
      <c r="D52" s="114"/>
      <c r="E52" s="114"/>
      <c r="F52" s="114"/>
      <c r="G52" s="114"/>
      <c r="H52" s="114"/>
      <c r="I52" s="114"/>
      <c r="J52" s="114"/>
      <c r="K52" s="122" t="s">
        <v>802</v>
      </c>
      <c r="L52" s="114"/>
      <c r="M52" s="114"/>
      <c r="N52" s="114"/>
      <c r="O52" s="114"/>
      <c r="P52" s="114"/>
      <c r="Q52" s="114"/>
      <c r="R52" s="114"/>
    </row>
    <row r="53" spans="1:18" ht="12" customHeight="1">
      <c r="A53" s="114" t="s">
        <v>68</v>
      </c>
      <c r="B53" s="115" t="s">
        <v>803</v>
      </c>
      <c r="C53" s="114" t="s">
        <v>68</v>
      </c>
      <c r="D53" s="114"/>
      <c r="E53" s="114"/>
      <c r="F53" s="114"/>
      <c r="G53" s="114"/>
      <c r="H53" s="114"/>
      <c r="I53" s="114"/>
      <c r="J53" s="114"/>
      <c r="K53" s="114"/>
      <c r="L53" s="114"/>
      <c r="M53" s="114"/>
      <c r="N53" s="114"/>
      <c r="O53" s="114"/>
      <c r="P53" s="114"/>
      <c r="Q53" s="114"/>
      <c r="R53" s="114"/>
    </row>
    <row r="54" spans="1:18" ht="12" customHeight="1">
      <c r="A54" s="114" t="s">
        <v>69</v>
      </c>
      <c r="B54" s="115" t="s">
        <v>804</v>
      </c>
      <c r="C54" s="114" t="s">
        <v>69</v>
      </c>
      <c r="D54" s="114"/>
      <c r="E54" s="114"/>
      <c r="F54" s="114"/>
      <c r="G54" s="114"/>
      <c r="H54" s="114"/>
      <c r="I54" s="114"/>
      <c r="J54" s="114"/>
      <c r="K54" s="114"/>
      <c r="L54" s="114"/>
      <c r="M54" s="114"/>
      <c r="N54" s="114"/>
      <c r="O54" s="114"/>
      <c r="P54" s="114"/>
      <c r="Q54" s="114"/>
      <c r="R54" s="114"/>
    </row>
    <row r="55" spans="1:18" ht="12" customHeight="1">
      <c r="A55" s="114" t="s">
        <v>70</v>
      </c>
      <c r="B55" s="115" t="s">
        <v>805</v>
      </c>
      <c r="C55" s="114" t="s">
        <v>70</v>
      </c>
      <c r="D55" s="114"/>
      <c r="E55" s="114"/>
      <c r="F55" s="114"/>
      <c r="G55" s="114"/>
      <c r="H55" s="114"/>
      <c r="I55" s="114"/>
      <c r="J55" s="114"/>
      <c r="K55" s="114"/>
      <c r="L55" s="114"/>
      <c r="M55" s="114"/>
      <c r="N55" s="114"/>
      <c r="O55" s="114"/>
      <c r="P55" s="114"/>
      <c r="Q55" s="114"/>
      <c r="R55" s="114"/>
    </row>
    <row r="56" spans="1:18" ht="12" customHeight="1">
      <c r="A56" s="114" t="s">
        <v>175</v>
      </c>
      <c r="B56" s="125" t="s">
        <v>806</v>
      </c>
      <c r="C56" s="128" t="s">
        <v>807</v>
      </c>
      <c r="D56" s="114"/>
      <c r="E56" s="114"/>
      <c r="F56" s="114"/>
      <c r="G56" s="114"/>
      <c r="H56" s="114"/>
      <c r="I56" s="114"/>
      <c r="J56" s="114"/>
      <c r="K56" s="114"/>
      <c r="L56" s="114"/>
      <c r="M56" s="114"/>
      <c r="N56" s="114"/>
      <c r="O56" s="114"/>
      <c r="P56" s="114"/>
      <c r="Q56" s="114"/>
      <c r="R56" s="114"/>
    </row>
    <row r="57" spans="1:18" ht="12" customHeight="1">
      <c r="A57" s="114" t="s">
        <v>71</v>
      </c>
      <c r="B57" s="115" t="s">
        <v>808</v>
      </c>
      <c r="C57" s="114" t="s">
        <v>71</v>
      </c>
      <c r="D57" s="114"/>
      <c r="E57" s="114"/>
      <c r="F57" s="114"/>
      <c r="G57" s="114"/>
      <c r="H57" s="114"/>
      <c r="I57" s="114"/>
      <c r="J57" s="114"/>
      <c r="K57" s="114"/>
      <c r="L57" s="114"/>
      <c r="M57" s="114"/>
      <c r="N57" s="114"/>
      <c r="O57" s="114"/>
      <c r="P57" s="114"/>
      <c r="Q57" s="114"/>
      <c r="R57" s="114"/>
    </row>
    <row r="58" spans="1:18" ht="12" customHeight="1">
      <c r="A58" s="114" t="s">
        <v>72</v>
      </c>
      <c r="B58" s="115" t="s">
        <v>809</v>
      </c>
      <c r="C58" s="114" t="s">
        <v>72</v>
      </c>
      <c r="D58" s="114"/>
      <c r="E58" s="114"/>
      <c r="F58" s="114"/>
      <c r="G58" s="114"/>
      <c r="H58" s="114"/>
      <c r="I58" s="114"/>
      <c r="J58" s="114"/>
      <c r="K58" s="114"/>
      <c r="L58" s="114"/>
      <c r="M58" s="114"/>
      <c r="N58" s="114"/>
      <c r="O58" s="114"/>
      <c r="P58" s="114"/>
      <c r="Q58" s="114"/>
      <c r="R58" s="114"/>
    </row>
    <row r="59" spans="1:18" ht="12" customHeight="1">
      <c r="A59" s="114" t="s">
        <v>73</v>
      </c>
      <c r="B59" s="115" t="s">
        <v>810</v>
      </c>
      <c r="C59" s="114" t="s">
        <v>73</v>
      </c>
      <c r="D59" s="114"/>
      <c r="E59" s="114"/>
      <c r="F59" s="114"/>
      <c r="G59" s="114"/>
      <c r="H59" s="114"/>
      <c r="I59" s="114"/>
      <c r="J59" s="114"/>
      <c r="K59" s="114"/>
      <c r="L59" s="114"/>
      <c r="M59" s="114"/>
      <c r="N59" s="114"/>
      <c r="O59" s="114"/>
      <c r="P59" s="114"/>
      <c r="Q59" s="114"/>
      <c r="R59" s="114"/>
    </row>
    <row r="60" spans="1:18" ht="12" customHeight="1">
      <c r="A60" s="114" t="s">
        <v>74</v>
      </c>
      <c r="B60" s="115" t="s">
        <v>811</v>
      </c>
      <c r="C60" s="123" t="s">
        <v>812</v>
      </c>
      <c r="D60" s="114"/>
      <c r="E60" s="114"/>
      <c r="F60" s="114"/>
      <c r="G60" s="114"/>
      <c r="H60" s="114"/>
      <c r="I60" s="114"/>
      <c r="J60" s="114"/>
      <c r="K60" s="114"/>
      <c r="L60" s="114"/>
      <c r="M60" s="114"/>
      <c r="N60" s="114"/>
      <c r="O60" s="114"/>
      <c r="P60" s="114"/>
      <c r="Q60" s="114"/>
      <c r="R60" s="114"/>
    </row>
    <row r="61" spans="1:18" ht="12" customHeight="1">
      <c r="A61" s="114" t="s">
        <v>13</v>
      </c>
      <c r="B61" s="115" t="s">
        <v>813</v>
      </c>
      <c r="C61" s="114" t="s">
        <v>13</v>
      </c>
      <c r="D61" s="114"/>
      <c r="E61" s="114"/>
      <c r="F61" s="114"/>
      <c r="G61" s="114"/>
      <c r="H61" s="114"/>
      <c r="I61" s="114"/>
      <c r="J61" s="114"/>
      <c r="K61" s="114"/>
      <c r="L61" s="114"/>
      <c r="M61" s="114"/>
      <c r="N61" s="114"/>
      <c r="O61" s="114"/>
      <c r="P61" s="114"/>
      <c r="Q61" s="114"/>
      <c r="R61" s="114"/>
    </row>
    <row r="62" spans="1:18" ht="12" customHeight="1">
      <c r="A62" s="114" t="s">
        <v>75</v>
      </c>
      <c r="B62" s="115" t="s">
        <v>814</v>
      </c>
      <c r="C62" s="123" t="s">
        <v>815</v>
      </c>
      <c r="D62" s="114"/>
      <c r="E62" s="114"/>
      <c r="F62" s="114"/>
      <c r="G62" s="114"/>
      <c r="H62" s="114"/>
      <c r="I62" s="114"/>
      <c r="J62" s="114"/>
      <c r="K62" s="114"/>
      <c r="L62" s="114"/>
      <c r="M62" s="114"/>
      <c r="N62" s="114"/>
      <c r="O62" s="114"/>
      <c r="P62" s="114"/>
      <c r="Q62" s="114"/>
      <c r="R62" s="114"/>
    </row>
    <row r="63" spans="1:18" ht="12" customHeight="1">
      <c r="A63" s="114" t="s">
        <v>76</v>
      </c>
      <c r="B63" s="115" t="s">
        <v>816</v>
      </c>
      <c r="C63" s="114" t="s">
        <v>76</v>
      </c>
      <c r="D63" s="114"/>
      <c r="E63" s="114"/>
      <c r="F63" s="114"/>
      <c r="G63" s="114"/>
      <c r="H63" s="114"/>
      <c r="I63" s="114"/>
      <c r="J63" s="114"/>
      <c r="K63" s="114"/>
      <c r="L63" s="114"/>
      <c r="M63" s="114"/>
      <c r="N63" s="114"/>
      <c r="O63" s="114"/>
      <c r="P63" s="114"/>
      <c r="Q63" s="114"/>
      <c r="R63" s="114"/>
    </row>
    <row r="64" spans="1:18" ht="12" customHeight="1">
      <c r="A64" s="114" t="s">
        <v>77</v>
      </c>
      <c r="B64" s="115" t="s">
        <v>817</v>
      </c>
      <c r="C64" s="114" t="s">
        <v>77</v>
      </c>
      <c r="D64" s="114"/>
      <c r="E64" s="114"/>
      <c r="F64" s="114"/>
      <c r="G64" s="114"/>
      <c r="H64" s="114"/>
      <c r="I64" s="114"/>
      <c r="J64" s="114"/>
      <c r="K64" s="114"/>
      <c r="L64" s="114"/>
      <c r="M64" s="114"/>
      <c r="N64" s="114"/>
      <c r="O64" s="114"/>
      <c r="P64" s="114"/>
      <c r="Q64" s="114"/>
      <c r="R64" s="114"/>
    </row>
    <row r="65" spans="1:18" ht="12" customHeight="1">
      <c r="A65" s="114" t="s">
        <v>78</v>
      </c>
      <c r="B65" s="115" t="s">
        <v>818</v>
      </c>
      <c r="C65" s="114" t="s">
        <v>78</v>
      </c>
      <c r="D65" s="114"/>
      <c r="E65" s="114"/>
      <c r="F65" s="114"/>
      <c r="G65" s="114"/>
      <c r="H65" s="114"/>
      <c r="I65" s="114"/>
      <c r="J65" s="114"/>
      <c r="K65" s="114"/>
      <c r="L65" s="114"/>
      <c r="M65" s="114"/>
      <c r="N65" s="114"/>
      <c r="O65" s="114"/>
      <c r="P65" s="114"/>
      <c r="Q65" s="114"/>
      <c r="R65" s="114"/>
    </row>
    <row r="66" spans="1:18" ht="12" customHeight="1">
      <c r="A66" s="114" t="s">
        <v>79</v>
      </c>
      <c r="B66" s="115" t="s">
        <v>819</v>
      </c>
      <c r="C66" s="114" t="s">
        <v>79</v>
      </c>
      <c r="D66" s="114"/>
      <c r="E66" s="114"/>
      <c r="F66" s="114"/>
      <c r="G66" s="114"/>
      <c r="H66" s="114"/>
      <c r="I66" s="114"/>
      <c r="J66" s="114"/>
      <c r="K66" s="114"/>
      <c r="L66" s="114"/>
      <c r="M66" s="114"/>
      <c r="N66" s="114"/>
      <c r="O66" s="114"/>
      <c r="P66" s="114"/>
      <c r="Q66" s="114"/>
      <c r="R66" s="114"/>
    </row>
    <row r="67" spans="1:18" ht="12" customHeight="1">
      <c r="A67" s="114" t="s">
        <v>80</v>
      </c>
      <c r="B67" s="115" t="s">
        <v>820</v>
      </c>
      <c r="C67" s="114" t="s">
        <v>80</v>
      </c>
      <c r="D67" s="114"/>
      <c r="E67" s="114"/>
      <c r="F67" s="114"/>
      <c r="G67" s="114"/>
      <c r="H67" s="114"/>
      <c r="I67" s="114"/>
      <c r="J67" s="114"/>
      <c r="K67" s="114"/>
      <c r="L67" s="114"/>
      <c r="M67" s="114"/>
      <c r="N67" s="114"/>
      <c r="O67" s="114"/>
      <c r="P67" s="114"/>
      <c r="Q67" s="114"/>
      <c r="R67" s="114"/>
    </row>
    <row r="68" spans="1:18" ht="12" customHeight="1">
      <c r="A68" s="114" t="s">
        <v>81</v>
      </c>
      <c r="B68" s="115" t="s">
        <v>821</v>
      </c>
      <c r="C68" s="114" t="s">
        <v>81</v>
      </c>
      <c r="D68" s="114"/>
      <c r="E68" s="114"/>
      <c r="F68" s="114"/>
      <c r="G68" s="114"/>
      <c r="H68" s="114"/>
      <c r="I68" s="114"/>
      <c r="J68" s="114"/>
      <c r="K68" s="114"/>
      <c r="L68" s="114"/>
      <c r="M68" s="114"/>
      <c r="N68" s="114"/>
      <c r="O68" s="114"/>
      <c r="P68" s="114"/>
      <c r="Q68" s="114"/>
      <c r="R68" s="114"/>
    </row>
    <row r="69" spans="1:18" ht="12" customHeight="1">
      <c r="A69" s="114" t="s">
        <v>82</v>
      </c>
      <c r="B69" s="115" t="s">
        <v>822</v>
      </c>
      <c r="C69" s="114" t="s">
        <v>82</v>
      </c>
      <c r="D69" s="114"/>
      <c r="E69" s="114"/>
      <c r="F69" s="114"/>
      <c r="G69" s="114"/>
      <c r="H69" s="114"/>
      <c r="I69" s="114"/>
      <c r="J69" s="114"/>
      <c r="K69" s="114"/>
      <c r="L69" s="114"/>
      <c r="M69" s="114"/>
      <c r="N69" s="114"/>
      <c r="O69" s="114"/>
      <c r="P69" s="114"/>
      <c r="Q69" s="114"/>
      <c r="R69" s="114"/>
    </row>
    <row r="70" spans="1:18" ht="12" customHeight="1">
      <c r="A70" s="114" t="s">
        <v>83</v>
      </c>
      <c r="B70" s="115" t="s">
        <v>823</v>
      </c>
      <c r="C70" s="114" t="s">
        <v>83</v>
      </c>
      <c r="D70" s="114"/>
      <c r="E70" s="114"/>
      <c r="F70" s="114"/>
      <c r="G70" s="114"/>
      <c r="H70" s="114"/>
      <c r="I70" s="114"/>
      <c r="J70" s="114"/>
      <c r="K70" s="114"/>
      <c r="L70" s="114"/>
      <c r="M70" s="114"/>
      <c r="N70" s="114"/>
      <c r="O70" s="114"/>
      <c r="P70" s="114"/>
      <c r="Q70" s="114"/>
      <c r="R70" s="114"/>
    </row>
    <row r="71" spans="1:18" ht="12" customHeight="1">
      <c r="A71" s="114" t="s">
        <v>87</v>
      </c>
      <c r="B71" s="115" t="s">
        <v>824</v>
      </c>
      <c r="C71" s="114" t="s">
        <v>87</v>
      </c>
      <c r="D71" s="114"/>
      <c r="E71" s="114"/>
      <c r="F71" s="114"/>
      <c r="G71" s="114"/>
      <c r="H71" s="114"/>
      <c r="I71" s="114"/>
      <c r="J71" s="114"/>
      <c r="K71" s="114"/>
      <c r="L71" s="114"/>
      <c r="M71" s="114"/>
      <c r="N71" s="114"/>
      <c r="O71" s="114"/>
      <c r="P71" s="114"/>
      <c r="Q71" s="114"/>
      <c r="R71" s="114"/>
    </row>
    <row r="72" spans="1:18" ht="12" customHeight="1">
      <c r="A72" s="114" t="s">
        <v>88</v>
      </c>
      <c r="B72" s="115" t="s">
        <v>825</v>
      </c>
      <c r="C72" s="114" t="s">
        <v>88</v>
      </c>
      <c r="D72" s="114"/>
      <c r="E72" s="114"/>
      <c r="F72" s="114"/>
      <c r="G72" s="114"/>
      <c r="H72" s="114"/>
      <c r="I72" s="114"/>
      <c r="J72" s="114"/>
      <c r="K72" s="114"/>
      <c r="L72" s="114"/>
      <c r="M72" s="114"/>
      <c r="N72" s="114"/>
      <c r="O72" s="114"/>
      <c r="P72" s="114"/>
      <c r="Q72" s="114"/>
      <c r="R72" s="114"/>
    </row>
    <row r="73" spans="1:18" ht="12" customHeight="1">
      <c r="A73" s="114" t="s">
        <v>89</v>
      </c>
      <c r="B73" s="115" t="s">
        <v>826</v>
      </c>
      <c r="C73" s="114" t="s">
        <v>89</v>
      </c>
      <c r="D73" s="114"/>
      <c r="E73" s="114"/>
      <c r="F73" s="114"/>
      <c r="G73" s="114"/>
      <c r="H73" s="114"/>
      <c r="I73" s="114"/>
      <c r="J73" s="114"/>
      <c r="K73" s="114"/>
      <c r="L73" s="114"/>
      <c r="M73" s="114"/>
      <c r="N73" s="114"/>
      <c r="O73" s="114"/>
      <c r="P73" s="114"/>
      <c r="Q73" s="114"/>
      <c r="R73" s="114"/>
    </row>
    <row r="74" spans="1:18" ht="12" customHeight="1">
      <c r="A74" s="114" t="s">
        <v>90</v>
      </c>
      <c r="B74" s="115" t="s">
        <v>827</v>
      </c>
      <c r="C74" s="114" t="s">
        <v>90</v>
      </c>
      <c r="D74" s="114"/>
      <c r="E74" s="114"/>
      <c r="F74" s="114"/>
      <c r="G74" s="114"/>
      <c r="H74" s="114"/>
      <c r="I74" s="114"/>
      <c r="J74" s="114"/>
      <c r="K74" s="114"/>
      <c r="L74" s="114"/>
      <c r="M74" s="114"/>
      <c r="N74" s="114"/>
      <c r="O74" s="114"/>
      <c r="P74" s="114"/>
      <c r="Q74" s="114"/>
      <c r="R74" s="114"/>
    </row>
    <row r="75" spans="1:18" ht="12" customHeight="1">
      <c r="A75" s="114" t="s">
        <v>91</v>
      </c>
      <c r="B75" s="115" t="s">
        <v>828</v>
      </c>
      <c r="C75" s="114" t="s">
        <v>91</v>
      </c>
      <c r="D75" s="114"/>
      <c r="E75" s="114"/>
      <c r="F75" s="114"/>
      <c r="G75" s="114"/>
      <c r="H75" s="114"/>
      <c r="I75" s="114"/>
      <c r="J75" s="114"/>
      <c r="K75" s="114"/>
      <c r="L75" s="114"/>
      <c r="M75" s="114"/>
      <c r="N75" s="114"/>
      <c r="O75" s="114"/>
      <c r="P75" s="114"/>
      <c r="Q75" s="114"/>
      <c r="R75" s="114"/>
    </row>
    <row r="76" spans="1:18" ht="12" customHeight="1">
      <c r="A76" s="114" t="s">
        <v>92</v>
      </c>
      <c r="B76" s="115" t="s">
        <v>829</v>
      </c>
      <c r="C76" s="114" t="s">
        <v>92</v>
      </c>
      <c r="D76" s="114"/>
      <c r="E76" s="114"/>
      <c r="F76" s="114"/>
      <c r="G76" s="114"/>
      <c r="H76" s="114"/>
      <c r="I76" s="114"/>
      <c r="J76" s="114"/>
      <c r="K76" s="114"/>
      <c r="L76" s="114"/>
      <c r="M76" s="114"/>
      <c r="N76" s="114"/>
      <c r="O76" s="114"/>
      <c r="P76" s="114"/>
      <c r="Q76" s="114"/>
      <c r="R76" s="114"/>
    </row>
    <row r="77" spans="1:18" ht="12" customHeight="1">
      <c r="A77" s="114" t="s">
        <v>93</v>
      </c>
      <c r="B77" s="115" t="s">
        <v>830</v>
      </c>
      <c r="C77" s="123" t="s">
        <v>831</v>
      </c>
      <c r="D77" s="114"/>
      <c r="E77" s="114"/>
      <c r="F77" s="114"/>
      <c r="G77" s="114"/>
      <c r="H77" s="114"/>
      <c r="I77" s="114"/>
      <c r="J77" s="114"/>
      <c r="K77" s="114"/>
      <c r="L77" s="114"/>
      <c r="M77" s="114"/>
      <c r="N77" s="114"/>
      <c r="O77" s="114"/>
      <c r="P77" s="114"/>
      <c r="Q77" s="114"/>
      <c r="R77" s="114"/>
    </row>
    <row r="78" spans="1:18" ht="12" customHeight="1">
      <c r="A78" s="114" t="s">
        <v>19</v>
      </c>
      <c r="B78" s="115" t="s">
        <v>832</v>
      </c>
      <c r="C78" s="114" t="s">
        <v>19</v>
      </c>
      <c r="D78" s="114"/>
      <c r="E78" s="114"/>
      <c r="F78" s="114"/>
      <c r="G78" s="114"/>
      <c r="H78" s="114"/>
      <c r="I78" s="114"/>
      <c r="J78" s="114"/>
      <c r="K78" s="114"/>
      <c r="L78" s="114"/>
      <c r="M78" s="114"/>
      <c r="N78" s="114"/>
      <c r="O78" s="114"/>
      <c r="P78" s="114"/>
      <c r="Q78" s="114"/>
      <c r="R78" s="114"/>
    </row>
    <row r="79" spans="1:18" ht="12" customHeight="1">
      <c r="A79" s="114" t="s">
        <v>94</v>
      </c>
      <c r="B79" s="115" t="s">
        <v>833</v>
      </c>
      <c r="C79" s="114" t="s">
        <v>94</v>
      </c>
      <c r="D79" s="114"/>
      <c r="E79" s="114"/>
      <c r="F79" s="114"/>
      <c r="G79" s="114"/>
      <c r="H79" s="114"/>
      <c r="I79" s="114"/>
      <c r="J79" s="114"/>
      <c r="K79" s="114"/>
      <c r="L79" s="114"/>
      <c r="M79" s="114"/>
      <c r="N79" s="114"/>
      <c r="O79" s="114"/>
      <c r="P79" s="114"/>
      <c r="Q79" s="114"/>
      <c r="R79" s="114"/>
    </row>
    <row r="80" spans="1:18" ht="12" customHeight="1">
      <c r="A80" s="114" t="s">
        <v>95</v>
      </c>
      <c r="B80" s="115" t="s">
        <v>834</v>
      </c>
      <c r="C80" s="114" t="s">
        <v>95</v>
      </c>
      <c r="D80" s="114"/>
      <c r="E80" s="114"/>
      <c r="F80" s="114"/>
      <c r="G80" s="114"/>
      <c r="H80" s="114"/>
      <c r="I80" s="114"/>
      <c r="J80" s="114"/>
      <c r="K80" s="114"/>
      <c r="L80" s="114"/>
      <c r="M80" s="114"/>
      <c r="N80" s="114"/>
      <c r="O80" s="114"/>
      <c r="P80" s="114"/>
      <c r="Q80" s="114"/>
      <c r="R80" s="114"/>
    </row>
    <row r="81" spans="1:18" ht="12" customHeight="1">
      <c r="A81" s="114" t="s">
        <v>96</v>
      </c>
      <c r="B81" s="115" t="s">
        <v>835</v>
      </c>
      <c r="C81" s="114" t="s">
        <v>96</v>
      </c>
      <c r="D81" s="114"/>
      <c r="E81" s="114"/>
      <c r="F81" s="114"/>
      <c r="G81" s="114"/>
      <c r="H81" s="114"/>
      <c r="I81" s="114"/>
      <c r="J81" s="114"/>
      <c r="K81" s="114"/>
      <c r="L81" s="114"/>
      <c r="M81" s="114"/>
      <c r="N81" s="114"/>
      <c r="O81" s="114"/>
      <c r="P81" s="114"/>
      <c r="Q81" s="114"/>
      <c r="R81" s="114"/>
    </row>
    <row r="82" spans="1:18" ht="12" customHeight="1">
      <c r="A82" s="114" t="s">
        <v>97</v>
      </c>
      <c r="B82" s="115" t="s">
        <v>836</v>
      </c>
      <c r="C82" s="123" t="s">
        <v>837</v>
      </c>
      <c r="D82" s="114"/>
      <c r="E82" s="114"/>
      <c r="F82" s="114"/>
      <c r="G82" s="114"/>
      <c r="H82" s="114"/>
      <c r="I82" s="114"/>
      <c r="J82" s="114"/>
      <c r="K82" s="114"/>
      <c r="L82" s="114"/>
      <c r="M82" s="114"/>
      <c r="N82" s="114"/>
      <c r="O82" s="114"/>
      <c r="P82" s="114"/>
      <c r="Q82" s="114"/>
      <c r="R82" s="114"/>
    </row>
    <row r="83" spans="1:18" ht="12" customHeight="1">
      <c r="A83" s="114" t="s">
        <v>98</v>
      </c>
      <c r="B83" s="115" t="s">
        <v>838</v>
      </c>
      <c r="C83" s="123" t="s">
        <v>839</v>
      </c>
      <c r="D83" s="114"/>
      <c r="E83" s="114"/>
      <c r="F83" s="114"/>
      <c r="G83" s="114"/>
      <c r="H83" s="114"/>
      <c r="I83" s="114"/>
      <c r="J83" s="114"/>
      <c r="K83" s="114"/>
      <c r="L83" s="114"/>
      <c r="M83" s="114"/>
      <c r="N83" s="114"/>
      <c r="O83" s="114"/>
      <c r="P83" s="114"/>
      <c r="Q83" s="114"/>
      <c r="R83" s="114"/>
    </row>
    <row r="84" spans="1:18" ht="12" customHeight="1">
      <c r="A84" s="114" t="s">
        <v>99</v>
      </c>
      <c r="B84" s="115" t="s">
        <v>840</v>
      </c>
      <c r="C84" s="114" t="s">
        <v>99</v>
      </c>
      <c r="D84" s="114"/>
      <c r="E84" s="114"/>
      <c r="F84" s="114"/>
      <c r="G84" s="114"/>
      <c r="H84" s="114"/>
      <c r="I84" s="114"/>
      <c r="J84" s="114"/>
      <c r="K84" s="114"/>
      <c r="L84" s="114"/>
      <c r="M84" s="114"/>
      <c r="N84" s="114"/>
      <c r="O84" s="114"/>
      <c r="P84" s="114"/>
      <c r="Q84" s="114"/>
      <c r="R84" s="114"/>
    </row>
    <row r="85" spans="1:18" ht="12" customHeight="1">
      <c r="A85" s="114" t="s">
        <v>100</v>
      </c>
      <c r="B85" s="115" t="s">
        <v>841</v>
      </c>
      <c r="C85" s="114" t="s">
        <v>100</v>
      </c>
      <c r="D85" s="114"/>
      <c r="E85" s="114"/>
      <c r="F85" s="114"/>
      <c r="G85" s="114"/>
      <c r="H85" s="114"/>
      <c r="I85" s="114"/>
      <c r="J85" s="114"/>
      <c r="K85" s="114"/>
      <c r="L85" s="114"/>
      <c r="M85" s="114"/>
      <c r="N85" s="114"/>
      <c r="O85" s="114"/>
      <c r="P85" s="114"/>
      <c r="Q85" s="114"/>
      <c r="R85" s="114"/>
    </row>
    <row r="86" spans="1:18" ht="12" customHeight="1">
      <c r="A86" s="114" t="s">
        <v>101</v>
      </c>
      <c r="B86" s="115" t="s">
        <v>842</v>
      </c>
      <c r="C86" s="114" t="s">
        <v>101</v>
      </c>
      <c r="D86" s="114"/>
      <c r="E86" s="114"/>
      <c r="F86" s="114"/>
      <c r="G86" s="114"/>
      <c r="H86" s="114"/>
      <c r="I86" s="114"/>
      <c r="J86" s="114"/>
      <c r="K86" s="114"/>
      <c r="L86" s="114"/>
      <c r="M86" s="114"/>
      <c r="N86" s="114"/>
      <c r="O86" s="114"/>
      <c r="P86" s="114"/>
      <c r="Q86" s="114"/>
      <c r="R86" s="114"/>
    </row>
    <row r="87" spans="1:18" ht="12" customHeight="1">
      <c r="A87" s="115"/>
      <c r="B87" s="129"/>
      <c r="C87" s="130" t="s">
        <v>24</v>
      </c>
      <c r="D87" s="114"/>
      <c r="E87" s="114"/>
      <c r="F87" s="114"/>
      <c r="G87" s="114"/>
      <c r="H87" s="114"/>
      <c r="I87" s="114"/>
      <c r="J87" s="114"/>
      <c r="K87" s="114"/>
      <c r="L87" s="114"/>
      <c r="M87" s="114"/>
      <c r="N87" s="114"/>
      <c r="O87" s="114"/>
      <c r="P87" s="114"/>
      <c r="Q87" s="114"/>
      <c r="R87" s="114"/>
    </row>
    <row r="88" spans="1:18" ht="12" customHeight="1">
      <c r="A88" s="114"/>
      <c r="B88" s="114"/>
      <c r="C88" s="114"/>
      <c r="D88" s="114"/>
      <c r="E88" s="114"/>
      <c r="F88" s="114"/>
      <c r="G88" s="114"/>
      <c r="H88" s="114"/>
      <c r="I88" s="114"/>
      <c r="J88" s="114"/>
      <c r="K88" s="114"/>
      <c r="L88" s="114"/>
      <c r="M88" s="114"/>
      <c r="N88" s="114"/>
      <c r="O88" s="114"/>
      <c r="P88" s="114"/>
      <c r="Q88" s="114"/>
      <c r="R88" s="114"/>
    </row>
    <row r="89" spans="1:18" ht="12" customHeight="1">
      <c r="A89" s="114"/>
      <c r="B89" s="114"/>
      <c r="C89" s="114"/>
      <c r="D89" s="114"/>
      <c r="E89" s="114"/>
      <c r="F89" s="114"/>
      <c r="G89" s="114"/>
      <c r="H89" s="114"/>
      <c r="I89" s="114"/>
      <c r="J89" s="114"/>
      <c r="K89" s="114"/>
      <c r="L89" s="114"/>
      <c r="M89" s="114"/>
      <c r="N89" s="114"/>
      <c r="O89" s="114"/>
      <c r="P89" s="114"/>
      <c r="Q89" s="114"/>
      <c r="R89" s="114"/>
    </row>
    <row r="90" spans="1:18" ht="12" customHeight="1">
      <c r="A90" s="114" t="s">
        <v>28</v>
      </c>
      <c r="B90" s="115" t="s">
        <v>843</v>
      </c>
      <c r="C90" s="114"/>
      <c r="D90" s="114"/>
      <c r="E90" s="114"/>
      <c r="F90" s="114"/>
      <c r="G90" s="114"/>
      <c r="H90" s="114"/>
      <c r="I90" s="114"/>
      <c r="J90" s="114"/>
      <c r="K90" s="114"/>
      <c r="L90" s="114"/>
      <c r="M90" s="114"/>
      <c r="N90" s="114"/>
      <c r="O90" s="114"/>
      <c r="P90" s="114"/>
      <c r="Q90" s="114"/>
      <c r="R90" s="114"/>
    </row>
    <row r="91" spans="1:18" ht="12" customHeight="1">
      <c r="A91" s="114" t="s">
        <v>29</v>
      </c>
      <c r="B91" s="115" t="s">
        <v>844</v>
      </c>
      <c r="C91" s="114"/>
      <c r="D91" s="114"/>
      <c r="E91" s="114"/>
      <c r="F91" s="114"/>
      <c r="G91" s="114"/>
      <c r="H91" s="114"/>
      <c r="I91" s="114"/>
      <c r="J91" s="114"/>
      <c r="K91" s="114"/>
      <c r="L91" s="114"/>
      <c r="M91" s="114"/>
      <c r="N91" s="114"/>
      <c r="O91" s="114"/>
      <c r="P91" s="114"/>
      <c r="Q91" s="114"/>
      <c r="R91" s="114"/>
    </row>
    <row r="92" spans="1:18" ht="12" customHeight="1">
      <c r="A92" s="114" t="s">
        <v>30</v>
      </c>
      <c r="B92" s="115" t="s">
        <v>845</v>
      </c>
      <c r="C92" s="114"/>
      <c r="D92" s="114"/>
      <c r="E92" s="114"/>
      <c r="F92" s="114"/>
      <c r="G92" s="114"/>
      <c r="H92" s="114"/>
      <c r="I92" s="114"/>
      <c r="J92" s="114"/>
      <c r="K92" s="114"/>
      <c r="L92" s="114"/>
      <c r="M92" s="114"/>
      <c r="N92" s="114"/>
      <c r="O92" s="114"/>
      <c r="P92" s="114"/>
      <c r="Q92" s="114"/>
      <c r="R92" s="114"/>
    </row>
    <row r="93" spans="1:18" ht="12" customHeight="1">
      <c r="A93" s="114" t="s">
        <v>31</v>
      </c>
      <c r="B93" s="115" t="s">
        <v>1458</v>
      </c>
      <c r="C93" s="114"/>
      <c r="D93" s="114"/>
      <c r="E93" s="114"/>
      <c r="F93" s="114"/>
      <c r="G93" s="114"/>
      <c r="H93" s="114"/>
      <c r="I93" s="114"/>
      <c r="J93" s="114"/>
      <c r="K93" s="114"/>
      <c r="L93" s="114"/>
      <c r="M93" s="114"/>
      <c r="N93" s="114"/>
      <c r="O93" s="114"/>
      <c r="P93" s="114"/>
      <c r="Q93" s="114"/>
      <c r="R93" s="114"/>
    </row>
    <row r="94" spans="1:18" ht="12" customHeight="1">
      <c r="A94" s="114" t="s">
        <v>32</v>
      </c>
      <c r="B94" s="115" t="s">
        <v>846</v>
      </c>
      <c r="C94" s="114"/>
      <c r="D94" s="114"/>
      <c r="E94" s="114"/>
      <c r="F94" s="114"/>
      <c r="G94" s="114"/>
      <c r="H94" s="114"/>
      <c r="I94" s="114"/>
      <c r="J94" s="114"/>
      <c r="K94" s="114"/>
      <c r="L94" s="114"/>
      <c r="M94" s="114"/>
      <c r="N94" s="114"/>
      <c r="O94" s="114"/>
      <c r="P94" s="114"/>
      <c r="Q94" s="114"/>
      <c r="R94" s="114"/>
    </row>
    <row r="95" spans="1:18" ht="12" customHeight="1">
      <c r="A95" s="114" t="s">
        <v>33</v>
      </c>
      <c r="B95" s="115" t="s">
        <v>847</v>
      </c>
      <c r="C95" s="114"/>
      <c r="D95" s="114"/>
      <c r="E95" s="114"/>
      <c r="F95" s="114"/>
      <c r="G95" s="114"/>
      <c r="H95" s="114"/>
      <c r="I95" s="114"/>
      <c r="J95" s="114"/>
      <c r="K95" s="114"/>
      <c r="L95" s="114"/>
      <c r="M95" s="114"/>
      <c r="N95" s="114"/>
      <c r="O95" s="114"/>
      <c r="P95" s="114"/>
      <c r="Q95" s="114"/>
      <c r="R95" s="114"/>
    </row>
    <row r="96" spans="1:18" ht="12" customHeight="1">
      <c r="A96" s="114" t="s">
        <v>34</v>
      </c>
      <c r="B96" s="115" t="s">
        <v>848</v>
      </c>
      <c r="C96" s="114"/>
      <c r="D96" s="114"/>
      <c r="E96" s="114"/>
      <c r="F96" s="114"/>
      <c r="G96" s="114"/>
      <c r="H96" s="114"/>
      <c r="I96" s="114"/>
      <c r="J96" s="114"/>
      <c r="K96" s="114"/>
      <c r="L96" s="114"/>
      <c r="M96" s="114"/>
      <c r="N96" s="114"/>
      <c r="O96" s="114"/>
      <c r="P96" s="114"/>
      <c r="Q96" s="114"/>
      <c r="R96" s="114"/>
    </row>
    <row r="97" spans="1:18" ht="12" customHeight="1">
      <c r="A97" s="114" t="s">
        <v>35</v>
      </c>
      <c r="B97" s="115" t="s">
        <v>849</v>
      </c>
      <c r="C97" s="114"/>
      <c r="D97" s="114"/>
      <c r="E97" s="114"/>
      <c r="F97" s="114"/>
      <c r="G97" s="114"/>
      <c r="H97" s="114"/>
      <c r="I97" s="114"/>
      <c r="J97" s="114"/>
      <c r="K97" s="114"/>
      <c r="L97" s="114"/>
      <c r="M97" s="114"/>
      <c r="N97" s="114"/>
      <c r="O97" s="114"/>
      <c r="P97" s="114"/>
      <c r="Q97" s="114"/>
      <c r="R97" s="114"/>
    </row>
    <row r="98" spans="1:18" ht="12" customHeight="1">
      <c r="A98" s="114" t="s">
        <v>36</v>
      </c>
      <c r="B98" s="115" t="s">
        <v>850</v>
      </c>
      <c r="C98" s="114"/>
      <c r="D98" s="114"/>
      <c r="E98" s="114"/>
      <c r="F98" s="114"/>
      <c r="G98" s="114"/>
      <c r="H98" s="114"/>
      <c r="I98" s="114"/>
      <c r="J98" s="114"/>
      <c r="K98" s="114"/>
      <c r="L98" s="114"/>
      <c r="M98" s="114"/>
      <c r="N98" s="114"/>
      <c r="O98" s="114"/>
      <c r="P98" s="114"/>
      <c r="Q98" s="114"/>
      <c r="R98" s="114"/>
    </row>
    <row r="99" spans="1:18" ht="12" customHeight="1">
      <c r="A99" s="114" t="s">
        <v>37</v>
      </c>
      <c r="B99" s="115" t="s">
        <v>1124</v>
      </c>
      <c r="C99" s="114"/>
      <c r="D99" s="114"/>
      <c r="E99" s="114"/>
      <c r="F99" s="114"/>
      <c r="G99" s="114"/>
      <c r="H99" s="114"/>
      <c r="I99" s="114"/>
      <c r="J99" s="114"/>
      <c r="K99" s="114"/>
      <c r="L99" s="114"/>
      <c r="M99" s="114"/>
      <c r="N99" s="114"/>
      <c r="O99" s="114"/>
      <c r="P99" s="114"/>
      <c r="Q99" s="114"/>
      <c r="R99" s="114"/>
    </row>
    <row r="100" spans="1:18" ht="12" customHeight="1">
      <c r="A100" s="335" t="s">
        <v>38</v>
      </c>
      <c r="B100" s="115" t="s">
        <v>851</v>
      </c>
      <c r="C100" s="114"/>
      <c r="D100" s="114"/>
      <c r="E100" s="114"/>
      <c r="F100" s="114"/>
      <c r="G100" s="114"/>
      <c r="H100" s="114"/>
      <c r="I100" s="114"/>
      <c r="J100" s="114"/>
      <c r="K100" s="114"/>
      <c r="L100" s="114"/>
      <c r="M100" s="114"/>
      <c r="N100" s="114"/>
      <c r="O100" s="131"/>
      <c r="P100" s="114"/>
      <c r="Q100" s="114"/>
      <c r="R100" s="114"/>
    </row>
    <row r="101" spans="1:18" ht="12" customHeight="1">
      <c r="A101" s="335" t="s">
        <v>735</v>
      </c>
      <c r="B101" s="115" t="s">
        <v>852</v>
      </c>
      <c r="C101" s="114"/>
      <c r="D101" s="114"/>
      <c r="E101" s="114"/>
      <c r="F101" s="114"/>
      <c r="G101" s="114"/>
      <c r="H101" s="114"/>
      <c r="I101" s="114"/>
      <c r="J101" s="114"/>
      <c r="K101" s="114"/>
      <c r="L101" s="114"/>
      <c r="M101" s="114"/>
      <c r="N101" s="114"/>
      <c r="O101" s="131"/>
      <c r="P101" s="114"/>
      <c r="Q101" s="114"/>
      <c r="R101" s="114"/>
    </row>
    <row r="102" spans="1:18" ht="12" customHeight="1">
      <c r="A102" s="335" t="s">
        <v>738</v>
      </c>
      <c r="B102" s="115" t="s">
        <v>853</v>
      </c>
      <c r="C102" s="114"/>
      <c r="D102" s="114"/>
      <c r="E102" s="114"/>
      <c r="F102" s="114"/>
      <c r="G102" s="114"/>
      <c r="H102" s="114"/>
      <c r="I102" s="114"/>
      <c r="J102" s="114"/>
      <c r="K102" s="114"/>
      <c r="L102" s="114"/>
      <c r="M102" s="114"/>
      <c r="N102" s="114"/>
      <c r="O102" s="131"/>
      <c r="P102" s="114"/>
      <c r="Q102" s="114"/>
      <c r="R102" s="114"/>
    </row>
    <row r="103" spans="1:18" ht="12" customHeight="1">
      <c r="A103" s="335" t="s">
        <v>742</v>
      </c>
      <c r="B103" s="115" t="s">
        <v>1459</v>
      </c>
      <c r="C103" s="114"/>
      <c r="D103" s="114"/>
      <c r="E103" s="114"/>
      <c r="F103" s="114"/>
      <c r="G103" s="114"/>
      <c r="H103" s="114"/>
      <c r="I103" s="114"/>
      <c r="J103" s="114"/>
      <c r="K103" s="114"/>
      <c r="L103" s="114"/>
      <c r="M103" s="114"/>
      <c r="N103" s="114"/>
      <c r="O103" s="131"/>
      <c r="P103" s="114"/>
      <c r="Q103" s="114"/>
      <c r="R103" s="114"/>
    </row>
    <row r="104" spans="1:18" ht="12" customHeight="1">
      <c r="A104" s="114" t="s">
        <v>39</v>
      </c>
      <c r="B104" s="115" t="s">
        <v>854</v>
      </c>
      <c r="C104" s="114"/>
      <c r="D104" s="114"/>
      <c r="E104" s="114"/>
      <c r="F104" s="114"/>
      <c r="G104" s="114"/>
      <c r="H104" s="114"/>
      <c r="I104" s="114"/>
      <c r="J104" s="114"/>
      <c r="K104" s="114"/>
      <c r="L104" s="114"/>
      <c r="M104" s="114"/>
      <c r="N104" s="114"/>
      <c r="O104" s="131"/>
      <c r="P104" s="114"/>
      <c r="Q104" s="114"/>
      <c r="R104" s="114"/>
    </row>
    <row r="105" spans="1:18" ht="12" customHeight="1">
      <c r="A105" s="114" t="s">
        <v>40</v>
      </c>
      <c r="B105" s="115" t="s">
        <v>855</v>
      </c>
      <c r="C105" s="114"/>
      <c r="D105" s="114"/>
      <c r="E105" s="114"/>
      <c r="F105" s="114"/>
      <c r="G105" s="114"/>
      <c r="H105" s="114"/>
      <c r="I105" s="114"/>
      <c r="J105" s="114"/>
      <c r="K105" s="114"/>
      <c r="L105" s="114"/>
      <c r="M105" s="114"/>
      <c r="N105" s="114"/>
      <c r="O105" s="131"/>
      <c r="P105" s="114"/>
      <c r="Q105" s="114"/>
      <c r="R105" s="114"/>
    </row>
    <row r="106" spans="1:18" ht="12" customHeight="1">
      <c r="A106" s="114" t="s">
        <v>41</v>
      </c>
      <c r="B106" s="115" t="s">
        <v>856</v>
      </c>
      <c r="C106" s="114"/>
      <c r="D106" s="114"/>
      <c r="E106" s="114"/>
      <c r="F106" s="114"/>
      <c r="G106" s="114"/>
      <c r="H106" s="114"/>
      <c r="I106" s="114"/>
      <c r="J106" s="114"/>
      <c r="K106" s="114"/>
      <c r="L106" s="114"/>
      <c r="M106" s="114"/>
      <c r="N106" s="114"/>
      <c r="O106" s="131"/>
      <c r="P106" s="114"/>
      <c r="Q106" s="114"/>
      <c r="R106" s="114"/>
    </row>
    <row r="107" spans="1:18" ht="12" customHeight="1">
      <c r="A107" s="114" t="s">
        <v>42</v>
      </c>
      <c r="B107" s="115" t="s">
        <v>857</v>
      </c>
      <c r="C107" s="114"/>
      <c r="D107" s="114"/>
      <c r="E107" s="114"/>
      <c r="F107" s="114"/>
      <c r="G107" s="114"/>
      <c r="H107" s="114"/>
      <c r="I107" s="114"/>
      <c r="J107" s="114"/>
      <c r="K107" s="114"/>
      <c r="L107" s="114"/>
      <c r="M107" s="114"/>
      <c r="N107" s="114"/>
      <c r="O107" s="131"/>
      <c r="P107" s="114"/>
      <c r="Q107" s="114"/>
      <c r="R107" s="114"/>
    </row>
    <row r="108" spans="1:18" ht="12" customHeight="1">
      <c r="A108" s="114" t="s">
        <v>43</v>
      </c>
      <c r="B108" s="115" t="s">
        <v>858</v>
      </c>
      <c r="C108" s="114"/>
      <c r="D108" s="114"/>
      <c r="E108" s="114"/>
      <c r="F108" s="114"/>
      <c r="G108" s="114"/>
      <c r="H108" s="114"/>
      <c r="I108" s="114"/>
      <c r="J108" s="114"/>
      <c r="K108" s="114"/>
      <c r="L108" s="114"/>
      <c r="M108" s="131"/>
      <c r="N108" s="114"/>
      <c r="O108" s="131"/>
      <c r="P108" s="114"/>
      <c r="Q108" s="114"/>
      <c r="R108" s="114"/>
    </row>
    <row r="109" spans="1:18" ht="12" customHeight="1">
      <c r="A109" s="114" t="s">
        <v>44</v>
      </c>
      <c r="B109" s="115" t="s">
        <v>859</v>
      </c>
      <c r="C109" s="114"/>
      <c r="D109" s="114"/>
      <c r="E109" s="114"/>
      <c r="F109" s="114"/>
      <c r="G109" s="114"/>
      <c r="H109" s="114"/>
      <c r="I109" s="114"/>
      <c r="J109" s="114"/>
      <c r="K109" s="114"/>
      <c r="L109" s="114"/>
      <c r="M109" s="131"/>
      <c r="N109" s="114"/>
      <c r="O109" s="131"/>
      <c r="P109" s="114"/>
      <c r="Q109" s="114"/>
      <c r="R109" s="114"/>
    </row>
    <row r="110" spans="1:18" ht="12" customHeight="1">
      <c r="A110" s="114" t="s">
        <v>45</v>
      </c>
      <c r="B110" s="115" t="s">
        <v>860</v>
      </c>
      <c r="C110" s="114"/>
      <c r="D110" s="114"/>
      <c r="E110" s="114"/>
      <c r="F110" s="114"/>
      <c r="G110" s="114"/>
      <c r="H110" s="114"/>
      <c r="I110" s="114"/>
      <c r="J110" s="114"/>
      <c r="K110" s="114"/>
      <c r="L110" s="114"/>
      <c r="M110" s="131"/>
      <c r="N110" s="114"/>
      <c r="O110" s="131"/>
      <c r="P110" s="114"/>
      <c r="Q110" s="114"/>
      <c r="R110" s="114"/>
    </row>
    <row r="111" spans="1:18" ht="12" customHeight="1">
      <c r="A111" s="114" t="s">
        <v>46</v>
      </c>
      <c r="B111" s="115" t="s">
        <v>861</v>
      </c>
      <c r="C111" s="114"/>
      <c r="D111" s="114"/>
      <c r="E111" s="114"/>
      <c r="F111" s="114"/>
      <c r="G111" s="114"/>
      <c r="H111" s="114"/>
      <c r="I111" s="114"/>
      <c r="J111" s="114"/>
      <c r="K111" s="114"/>
      <c r="L111" s="114"/>
      <c r="M111" s="131"/>
      <c r="N111" s="114"/>
      <c r="O111" s="131"/>
      <c r="P111" s="114"/>
      <c r="Q111" s="114"/>
      <c r="R111" s="114"/>
    </row>
    <row r="112" spans="1:18" ht="12" customHeight="1">
      <c r="A112" s="114" t="s">
        <v>47</v>
      </c>
      <c r="B112" s="115" t="s">
        <v>862</v>
      </c>
      <c r="C112" s="114"/>
      <c r="D112" s="114"/>
      <c r="E112" s="114"/>
      <c r="F112" s="114"/>
      <c r="G112" s="114"/>
      <c r="H112" s="114"/>
      <c r="I112" s="114"/>
      <c r="J112" s="114"/>
      <c r="K112" s="114"/>
      <c r="L112" s="114"/>
      <c r="M112" s="131"/>
      <c r="N112" s="114"/>
      <c r="O112" s="131"/>
      <c r="P112" s="114"/>
      <c r="Q112" s="114"/>
      <c r="R112" s="114"/>
    </row>
    <row r="113" spans="1:18" ht="12" customHeight="1">
      <c r="A113" s="114" t="s">
        <v>48</v>
      </c>
      <c r="B113" s="115" t="s">
        <v>863</v>
      </c>
      <c r="C113" s="114"/>
      <c r="D113" s="114"/>
      <c r="E113" s="114"/>
      <c r="F113" s="114"/>
      <c r="G113" s="114"/>
      <c r="H113" s="114"/>
      <c r="I113" s="114"/>
      <c r="J113" s="114"/>
      <c r="K113" s="114"/>
      <c r="L113" s="114"/>
      <c r="M113" s="131"/>
      <c r="N113" s="114"/>
      <c r="O113" s="131"/>
      <c r="P113" s="114"/>
      <c r="Q113" s="114"/>
      <c r="R113" s="114"/>
    </row>
    <row r="114" spans="1:18" ht="12" customHeight="1">
      <c r="A114" s="114" t="s">
        <v>49</v>
      </c>
      <c r="B114" s="115" t="s">
        <v>864</v>
      </c>
      <c r="C114" s="114"/>
      <c r="D114" s="114"/>
      <c r="E114" s="114"/>
      <c r="F114" s="114"/>
      <c r="G114" s="114"/>
      <c r="H114" s="114"/>
      <c r="I114" s="114"/>
      <c r="J114" s="114"/>
      <c r="K114" s="114"/>
      <c r="L114" s="114"/>
      <c r="M114" s="131"/>
      <c r="N114" s="114"/>
      <c r="O114" s="131"/>
      <c r="P114" s="114"/>
      <c r="Q114" s="114"/>
      <c r="R114" s="114"/>
    </row>
    <row r="115" spans="1:18" ht="12" customHeight="1">
      <c r="A115" s="114" t="s">
        <v>50</v>
      </c>
      <c r="B115" s="115" t="s">
        <v>865</v>
      </c>
      <c r="C115" s="114"/>
      <c r="D115" s="114"/>
      <c r="E115" s="114"/>
      <c r="F115" s="114"/>
      <c r="G115" s="114"/>
      <c r="H115" s="114"/>
      <c r="I115" s="114"/>
      <c r="J115" s="114"/>
      <c r="K115" s="114"/>
      <c r="L115" s="114"/>
      <c r="M115" s="131"/>
      <c r="N115" s="114"/>
      <c r="O115" s="131"/>
      <c r="P115" s="114"/>
      <c r="Q115" s="114"/>
      <c r="R115" s="114"/>
    </row>
    <row r="116" spans="1:18" ht="12" customHeight="1">
      <c r="A116" s="114" t="s">
        <v>51</v>
      </c>
      <c r="B116" s="115" t="s">
        <v>1460</v>
      </c>
      <c r="C116" s="114"/>
      <c r="D116" s="114"/>
      <c r="E116" s="114"/>
      <c r="F116" s="114"/>
      <c r="G116" s="114"/>
      <c r="H116" s="114"/>
      <c r="I116" s="114"/>
      <c r="J116" s="114"/>
      <c r="K116" s="114"/>
      <c r="L116" s="114"/>
      <c r="M116" s="131"/>
      <c r="N116" s="114"/>
      <c r="O116" s="131"/>
      <c r="P116" s="114"/>
      <c r="Q116" s="114"/>
      <c r="R116" s="114"/>
    </row>
    <row r="117" spans="1:18" ht="12" customHeight="1">
      <c r="A117" s="114" t="s">
        <v>52</v>
      </c>
      <c r="B117" s="115" t="s">
        <v>866</v>
      </c>
      <c r="C117" s="114"/>
      <c r="D117" s="114"/>
      <c r="E117" s="114"/>
      <c r="F117" s="114"/>
      <c r="G117" s="114"/>
      <c r="H117" s="114"/>
      <c r="I117" s="114"/>
      <c r="J117" s="114"/>
      <c r="K117" s="114"/>
      <c r="L117" s="114"/>
      <c r="M117" s="131"/>
      <c r="N117" s="114"/>
      <c r="O117" s="131"/>
      <c r="P117" s="114"/>
      <c r="Q117" s="114"/>
      <c r="R117" s="114"/>
    </row>
    <row r="118" spans="1:18" ht="12" customHeight="1">
      <c r="A118" s="114" t="s">
        <v>53</v>
      </c>
      <c r="B118" s="115" t="s">
        <v>867</v>
      </c>
      <c r="C118" s="114"/>
      <c r="D118" s="114"/>
      <c r="E118" s="114"/>
      <c r="F118" s="114"/>
      <c r="G118" s="114"/>
      <c r="H118" s="114"/>
      <c r="I118" s="114"/>
      <c r="J118" s="114"/>
      <c r="K118" s="114"/>
      <c r="L118" s="114"/>
      <c r="M118" s="131"/>
      <c r="N118" s="114"/>
      <c r="O118" s="131"/>
      <c r="P118" s="114"/>
      <c r="Q118" s="114"/>
      <c r="R118" s="114"/>
    </row>
    <row r="119" spans="1:18" ht="12" customHeight="1">
      <c r="A119" s="114" t="s">
        <v>54</v>
      </c>
      <c r="B119" s="115" t="s">
        <v>868</v>
      </c>
      <c r="C119" s="114"/>
      <c r="D119" s="114"/>
      <c r="E119" s="114"/>
      <c r="F119" s="114"/>
      <c r="G119" s="114"/>
      <c r="H119" s="114"/>
      <c r="I119" s="114"/>
      <c r="J119" s="114"/>
      <c r="K119" s="114"/>
      <c r="L119" s="114"/>
      <c r="M119" s="131"/>
      <c r="N119" s="114"/>
      <c r="O119" s="131"/>
      <c r="P119" s="114"/>
      <c r="Q119" s="114"/>
      <c r="R119" s="114"/>
    </row>
    <row r="120" spans="1:18" ht="12" customHeight="1">
      <c r="A120" s="114" t="s">
        <v>55</v>
      </c>
      <c r="B120" s="115" t="s">
        <v>869</v>
      </c>
      <c r="C120" s="114"/>
      <c r="D120" s="114"/>
      <c r="E120" s="114"/>
      <c r="F120" s="114"/>
      <c r="G120" s="114"/>
      <c r="H120" s="114"/>
      <c r="I120" s="114"/>
      <c r="J120" s="114"/>
      <c r="K120" s="114"/>
      <c r="L120" s="114"/>
      <c r="M120" s="131"/>
      <c r="N120" s="114"/>
      <c r="O120" s="131"/>
      <c r="P120" s="114"/>
      <c r="Q120" s="114"/>
      <c r="R120" s="114"/>
    </row>
    <row r="121" spans="1:18" ht="12" customHeight="1">
      <c r="A121" s="114" t="s">
        <v>56</v>
      </c>
      <c r="B121" s="115" t="s">
        <v>870</v>
      </c>
      <c r="C121" s="114"/>
      <c r="D121" s="114"/>
      <c r="E121" s="114"/>
      <c r="F121" s="114"/>
      <c r="G121" s="114"/>
      <c r="H121" s="114"/>
      <c r="I121" s="114"/>
      <c r="J121" s="114"/>
      <c r="K121" s="114"/>
      <c r="L121" s="114"/>
      <c r="M121" s="131"/>
      <c r="N121" s="114"/>
      <c r="O121" s="131"/>
      <c r="P121" s="114"/>
      <c r="Q121" s="114"/>
      <c r="R121" s="114"/>
    </row>
    <row r="122" spans="1:18" ht="12" customHeight="1">
      <c r="A122" s="114" t="s">
        <v>57</v>
      </c>
      <c r="B122" s="115" t="s">
        <v>871</v>
      </c>
      <c r="C122" s="114"/>
      <c r="D122" s="114"/>
      <c r="E122" s="114"/>
      <c r="F122" s="114"/>
      <c r="G122" s="114"/>
      <c r="H122" s="114"/>
      <c r="I122" s="114"/>
      <c r="J122" s="114"/>
      <c r="K122" s="114"/>
      <c r="L122" s="114"/>
      <c r="M122" s="131"/>
      <c r="N122" s="114"/>
      <c r="O122" s="131"/>
      <c r="P122" s="114"/>
      <c r="Q122" s="114"/>
      <c r="R122" s="114"/>
    </row>
    <row r="123" spans="1:18" ht="12" customHeight="1">
      <c r="A123" s="114" t="s">
        <v>58</v>
      </c>
      <c r="B123" s="115" t="s">
        <v>872</v>
      </c>
      <c r="C123" s="114"/>
      <c r="D123" s="114"/>
      <c r="E123" s="114"/>
      <c r="F123" s="114"/>
      <c r="G123" s="114"/>
      <c r="H123" s="114"/>
      <c r="I123" s="114"/>
      <c r="J123" s="114"/>
      <c r="K123" s="114"/>
      <c r="L123" s="114"/>
      <c r="M123" s="131"/>
      <c r="N123" s="114"/>
      <c r="O123" s="131"/>
      <c r="P123" s="114"/>
      <c r="Q123" s="114"/>
      <c r="R123" s="114"/>
    </row>
    <row r="124" spans="1:18" ht="12" customHeight="1">
      <c r="A124" s="114" t="s">
        <v>22</v>
      </c>
      <c r="B124" s="115" t="s">
        <v>873</v>
      </c>
      <c r="C124" s="114"/>
      <c r="D124" s="114"/>
      <c r="E124" s="114"/>
      <c r="F124" s="114"/>
      <c r="G124" s="114"/>
      <c r="H124" s="114"/>
      <c r="I124" s="114"/>
      <c r="J124" s="114"/>
      <c r="K124" s="114"/>
      <c r="L124" s="114"/>
      <c r="M124" s="131"/>
      <c r="N124" s="114"/>
      <c r="O124" s="131"/>
      <c r="P124" s="114"/>
      <c r="Q124" s="114"/>
      <c r="R124" s="114"/>
    </row>
    <row r="125" spans="1:18" ht="12" customHeight="1">
      <c r="A125" s="114" t="s">
        <v>23</v>
      </c>
      <c r="B125" s="115" t="s">
        <v>874</v>
      </c>
      <c r="C125" s="114"/>
      <c r="D125" s="114"/>
      <c r="E125" s="114"/>
      <c r="F125" s="114"/>
      <c r="G125" s="114"/>
      <c r="H125" s="114"/>
      <c r="I125" s="114"/>
      <c r="J125" s="114"/>
      <c r="K125" s="114"/>
      <c r="L125" s="114"/>
      <c r="M125" s="131"/>
      <c r="N125" s="114"/>
      <c r="O125" s="131"/>
      <c r="P125" s="114"/>
      <c r="Q125" s="114"/>
      <c r="R125" s="114"/>
    </row>
    <row r="126" spans="1:18" ht="12" customHeight="1">
      <c r="A126" s="114" t="s">
        <v>24</v>
      </c>
      <c r="B126" s="115" t="s">
        <v>875</v>
      </c>
      <c r="C126" s="114"/>
      <c r="D126" s="114"/>
      <c r="E126" s="114"/>
      <c r="F126" s="114"/>
      <c r="G126" s="114"/>
      <c r="H126" s="114"/>
      <c r="I126" s="114"/>
      <c r="J126" s="114"/>
      <c r="K126" s="114"/>
      <c r="L126" s="114"/>
      <c r="M126" s="131"/>
      <c r="N126" s="114"/>
      <c r="O126" s="131"/>
      <c r="P126" s="114"/>
      <c r="Q126" s="114"/>
      <c r="R126" s="114"/>
    </row>
    <row r="127" spans="1:18" ht="12" customHeight="1">
      <c r="A127" s="114" t="s">
        <v>25</v>
      </c>
      <c r="B127" s="115" t="s">
        <v>876</v>
      </c>
      <c r="C127" s="114"/>
      <c r="D127" s="114"/>
      <c r="E127" s="114"/>
      <c r="F127" s="114"/>
      <c r="G127" s="114"/>
      <c r="H127" s="114"/>
      <c r="I127" s="114"/>
      <c r="J127" s="114"/>
      <c r="K127" s="114"/>
      <c r="L127" s="114"/>
      <c r="M127" s="131"/>
      <c r="N127" s="114"/>
      <c r="O127" s="131"/>
      <c r="P127" s="114"/>
      <c r="Q127" s="114"/>
      <c r="R127" s="114"/>
    </row>
    <row r="128" spans="1:18" ht="12" customHeight="1">
      <c r="A128" s="114" t="s">
        <v>26</v>
      </c>
      <c r="B128" s="115" t="s">
        <v>877</v>
      </c>
      <c r="C128" s="114"/>
      <c r="D128" s="114"/>
      <c r="E128" s="114"/>
      <c r="F128" s="114"/>
      <c r="G128" s="114"/>
      <c r="H128" s="114"/>
      <c r="I128" s="114"/>
      <c r="J128" s="114"/>
      <c r="K128" s="114"/>
      <c r="L128" s="114"/>
      <c r="M128" s="131"/>
      <c r="N128" s="114"/>
      <c r="O128" s="131"/>
      <c r="P128" s="114"/>
      <c r="Q128" s="114"/>
      <c r="R128" s="114"/>
    </row>
    <row r="129" spans="1:18" ht="12" customHeight="1">
      <c r="A129" s="114" t="s">
        <v>27</v>
      </c>
      <c r="B129" s="115" t="s">
        <v>878</v>
      </c>
      <c r="C129" s="114"/>
      <c r="D129" s="114"/>
      <c r="E129" s="114"/>
      <c r="F129" s="114"/>
      <c r="G129" s="114"/>
      <c r="H129" s="114"/>
      <c r="I129" s="114"/>
      <c r="J129" s="114"/>
      <c r="K129" s="114"/>
      <c r="L129" s="114"/>
      <c r="M129" s="131"/>
      <c r="N129" s="114"/>
      <c r="O129" s="131"/>
      <c r="P129" s="114"/>
      <c r="Q129" s="114"/>
      <c r="R129" s="114"/>
    </row>
    <row r="130" spans="1:18" ht="12" customHeight="1">
      <c r="A130" s="114" t="s">
        <v>59</v>
      </c>
      <c r="B130" s="115" t="s">
        <v>879</v>
      </c>
      <c r="C130" s="114"/>
      <c r="D130" s="114"/>
      <c r="E130" s="114"/>
      <c r="F130" s="114"/>
      <c r="G130" s="114"/>
      <c r="H130" s="114"/>
      <c r="I130" s="114"/>
      <c r="J130" s="114"/>
      <c r="K130" s="114"/>
      <c r="L130" s="131"/>
      <c r="M130" s="131"/>
      <c r="N130" s="114"/>
      <c r="O130" s="114"/>
      <c r="P130" s="114"/>
      <c r="Q130" s="114"/>
      <c r="R130" s="114"/>
    </row>
    <row r="131" spans="1:18" ht="12" customHeight="1">
      <c r="A131" s="114" t="s">
        <v>60</v>
      </c>
      <c r="B131" s="115" t="s">
        <v>880</v>
      </c>
      <c r="C131" s="114"/>
      <c r="D131" s="114"/>
      <c r="E131" s="114"/>
      <c r="F131" s="114"/>
      <c r="G131" s="114"/>
      <c r="H131" s="114"/>
      <c r="I131" s="114"/>
      <c r="J131" s="114"/>
      <c r="K131" s="114"/>
      <c r="L131" s="131"/>
      <c r="M131" s="131"/>
      <c r="N131" s="114"/>
      <c r="O131" s="114"/>
      <c r="P131" s="114"/>
      <c r="Q131" s="114"/>
      <c r="R131" s="114"/>
    </row>
    <row r="132" spans="1:18" ht="12" customHeight="1">
      <c r="A132" s="114" t="s">
        <v>61</v>
      </c>
      <c r="B132" s="115" t="s">
        <v>1461</v>
      </c>
      <c r="C132" s="114"/>
      <c r="D132" s="114"/>
      <c r="E132" s="114"/>
      <c r="F132" s="114"/>
      <c r="G132" s="114"/>
      <c r="H132" s="114"/>
      <c r="I132" s="114"/>
      <c r="J132" s="114"/>
      <c r="K132" s="114"/>
      <c r="L132" s="131"/>
      <c r="M132" s="131"/>
      <c r="N132" s="114"/>
      <c r="O132" s="114"/>
      <c r="P132" s="114"/>
      <c r="Q132" s="114"/>
      <c r="R132" s="114"/>
    </row>
    <row r="133" spans="1:18" ht="12" customHeight="1">
      <c r="A133" s="114" t="s">
        <v>62</v>
      </c>
      <c r="B133" s="115" t="s">
        <v>881</v>
      </c>
      <c r="C133" s="114"/>
      <c r="D133" s="114"/>
      <c r="E133" s="114"/>
      <c r="F133" s="114"/>
      <c r="G133" s="114"/>
      <c r="H133" s="114"/>
      <c r="I133" s="114"/>
      <c r="J133" s="114"/>
      <c r="K133" s="114"/>
      <c r="L133" s="131"/>
      <c r="M133" s="131"/>
      <c r="N133" s="114"/>
      <c r="O133" s="114"/>
      <c r="P133" s="114"/>
      <c r="Q133" s="114"/>
      <c r="R133" s="114"/>
    </row>
    <row r="134" spans="1:18" ht="12" customHeight="1">
      <c r="A134" s="114" t="s">
        <v>63</v>
      </c>
      <c r="B134" s="115" t="s">
        <v>882</v>
      </c>
      <c r="C134" s="114"/>
      <c r="D134" s="114"/>
      <c r="E134" s="114"/>
      <c r="F134" s="114"/>
      <c r="G134" s="114"/>
      <c r="H134" s="114"/>
      <c r="I134" s="114"/>
      <c r="J134" s="114"/>
      <c r="K134" s="114"/>
      <c r="L134" s="131"/>
      <c r="M134" s="131"/>
      <c r="N134" s="114"/>
      <c r="O134" s="114"/>
      <c r="P134" s="114"/>
      <c r="Q134" s="114"/>
      <c r="R134" s="114"/>
    </row>
    <row r="135" spans="1:18" ht="12" customHeight="1">
      <c r="A135" s="114" t="s">
        <v>84</v>
      </c>
      <c r="B135" s="115" t="s">
        <v>883</v>
      </c>
      <c r="C135" s="114"/>
      <c r="D135" s="114"/>
      <c r="E135" s="114"/>
      <c r="F135" s="114"/>
      <c r="G135" s="114"/>
      <c r="H135" s="114"/>
      <c r="I135" s="114"/>
      <c r="J135" s="114"/>
      <c r="K135" s="131"/>
      <c r="L135" s="131"/>
      <c r="M135" s="131"/>
      <c r="N135" s="114"/>
      <c r="O135" s="114"/>
      <c r="P135" s="114"/>
      <c r="Q135" s="114"/>
      <c r="R135" s="114"/>
    </row>
    <row r="136" spans="1:18" ht="12" customHeight="1">
      <c r="A136" s="114" t="s">
        <v>85</v>
      </c>
      <c r="B136" s="115" t="s">
        <v>884</v>
      </c>
      <c r="C136" s="114"/>
      <c r="D136" s="114"/>
      <c r="E136" s="114"/>
      <c r="F136" s="114"/>
      <c r="G136" s="114"/>
      <c r="H136" s="114"/>
      <c r="I136" s="114"/>
      <c r="J136" s="114"/>
      <c r="K136" s="131"/>
      <c r="L136" s="131"/>
      <c r="M136" s="131"/>
      <c r="N136" s="114"/>
      <c r="O136" s="114"/>
      <c r="P136" s="114"/>
      <c r="Q136" s="114"/>
      <c r="R136" s="114"/>
    </row>
    <row r="137" spans="1:18" ht="12" customHeight="1">
      <c r="A137" s="114" t="s">
        <v>86</v>
      </c>
      <c r="B137" s="115" t="s">
        <v>885</v>
      </c>
      <c r="C137" s="114"/>
      <c r="D137" s="114"/>
      <c r="E137" s="114"/>
      <c r="F137" s="114"/>
      <c r="G137" s="114"/>
      <c r="H137" s="114"/>
      <c r="I137" s="114"/>
      <c r="J137" s="114"/>
      <c r="K137" s="131"/>
      <c r="L137" s="131"/>
      <c r="M137" s="131"/>
      <c r="N137" s="114"/>
      <c r="O137" s="114"/>
      <c r="P137" s="114"/>
      <c r="Q137" s="114"/>
      <c r="R137" s="114"/>
    </row>
    <row r="138" spans="1:18" ht="12" customHeight="1">
      <c r="A138" s="114" t="s">
        <v>64</v>
      </c>
      <c r="B138" s="115" t="s">
        <v>886</v>
      </c>
      <c r="C138" s="114"/>
      <c r="D138" s="114"/>
      <c r="E138" s="114"/>
      <c r="F138" s="114"/>
      <c r="G138" s="114"/>
      <c r="H138" s="114"/>
      <c r="I138" s="114"/>
      <c r="J138" s="114"/>
      <c r="K138" s="131"/>
      <c r="L138" s="131"/>
      <c r="M138" s="131"/>
      <c r="N138" s="114"/>
      <c r="O138" s="114"/>
      <c r="P138" s="114"/>
      <c r="Q138" s="114"/>
      <c r="R138" s="114"/>
    </row>
    <row r="139" spans="1:18" ht="12" customHeight="1">
      <c r="A139" s="114" t="s">
        <v>65</v>
      </c>
      <c r="B139" s="115" t="s">
        <v>887</v>
      </c>
      <c r="C139" s="114"/>
      <c r="D139" s="114"/>
      <c r="E139" s="114"/>
      <c r="F139" s="114"/>
      <c r="G139" s="114"/>
      <c r="H139" s="114"/>
      <c r="I139" s="114"/>
      <c r="J139" s="114"/>
      <c r="K139" s="131"/>
      <c r="L139" s="131"/>
      <c r="M139" s="131"/>
      <c r="N139" s="114"/>
      <c r="O139" s="114"/>
      <c r="P139" s="114"/>
      <c r="Q139" s="114"/>
      <c r="R139" s="114"/>
    </row>
    <row r="140" spans="1:18" ht="12" customHeight="1">
      <c r="A140" s="114" t="s">
        <v>66</v>
      </c>
      <c r="B140" s="115" t="s">
        <v>888</v>
      </c>
      <c r="C140" s="114"/>
      <c r="D140" s="114"/>
      <c r="E140" s="114"/>
      <c r="F140" s="114"/>
      <c r="G140" s="114"/>
      <c r="H140" s="114"/>
      <c r="I140" s="114"/>
      <c r="J140" s="114"/>
      <c r="K140" s="131"/>
      <c r="L140" s="131"/>
      <c r="M140" s="131"/>
      <c r="N140" s="114"/>
      <c r="O140" s="114"/>
      <c r="P140" s="114"/>
      <c r="Q140" s="114"/>
      <c r="R140" s="114"/>
    </row>
    <row r="141" spans="1:18" ht="12" customHeight="1">
      <c r="A141" s="114" t="s">
        <v>67</v>
      </c>
      <c r="B141" s="115" t="s">
        <v>1462</v>
      </c>
      <c r="C141" s="114"/>
      <c r="D141" s="114"/>
      <c r="E141" s="114"/>
      <c r="F141" s="114"/>
      <c r="G141" s="114"/>
      <c r="H141" s="114"/>
      <c r="I141" s="114"/>
      <c r="J141" s="114"/>
      <c r="K141" s="131"/>
      <c r="L141" s="131"/>
      <c r="M141" s="131"/>
      <c r="N141" s="114"/>
      <c r="O141" s="114"/>
      <c r="P141" s="114"/>
      <c r="Q141" s="114"/>
      <c r="R141" s="114"/>
    </row>
    <row r="142" spans="1:18" ht="12" customHeight="1">
      <c r="A142" s="114" t="s">
        <v>68</v>
      </c>
      <c r="B142" s="115" t="s">
        <v>889</v>
      </c>
      <c r="C142" s="114"/>
      <c r="D142" s="114"/>
      <c r="E142" s="114"/>
      <c r="F142" s="114"/>
      <c r="G142" s="114"/>
      <c r="H142" s="114"/>
      <c r="I142" s="114"/>
      <c r="J142" s="114"/>
      <c r="K142" s="131"/>
      <c r="L142" s="131"/>
      <c r="M142" s="131"/>
      <c r="N142" s="114"/>
      <c r="O142" s="114"/>
      <c r="P142" s="114"/>
      <c r="Q142" s="114"/>
      <c r="R142" s="114"/>
    </row>
    <row r="143" spans="1:18" ht="12" customHeight="1">
      <c r="A143" s="114" t="s">
        <v>69</v>
      </c>
      <c r="B143" s="115" t="s">
        <v>890</v>
      </c>
      <c r="C143" s="114"/>
      <c r="D143" s="114"/>
      <c r="E143" s="114"/>
      <c r="F143" s="114"/>
      <c r="G143" s="114"/>
      <c r="H143" s="114"/>
      <c r="I143" s="114"/>
      <c r="J143" s="114"/>
      <c r="K143" s="131"/>
      <c r="L143" s="131"/>
      <c r="M143" s="131"/>
      <c r="N143" s="114"/>
      <c r="O143" s="114"/>
      <c r="P143" s="114"/>
      <c r="Q143" s="114"/>
      <c r="R143" s="114"/>
    </row>
    <row r="144" spans="1:18" ht="12" customHeight="1">
      <c r="A144" s="114" t="s">
        <v>70</v>
      </c>
      <c r="B144" s="115" t="s">
        <v>1499</v>
      </c>
      <c r="C144" s="114"/>
      <c r="D144" s="114"/>
      <c r="E144" s="114"/>
      <c r="F144" s="114"/>
      <c r="G144" s="114"/>
      <c r="H144" s="114"/>
      <c r="I144" s="114"/>
      <c r="J144" s="114"/>
      <c r="K144" s="131"/>
      <c r="L144" s="131"/>
      <c r="M144" s="131"/>
      <c r="N144" s="114"/>
      <c r="O144" s="114"/>
      <c r="P144" s="114"/>
      <c r="Q144" s="114"/>
      <c r="R144" s="114"/>
    </row>
    <row r="145" spans="1:18" ht="12" customHeight="1">
      <c r="A145" s="114" t="s">
        <v>175</v>
      </c>
      <c r="B145" s="115" t="s">
        <v>891</v>
      </c>
      <c r="C145" s="114"/>
      <c r="D145" s="114"/>
      <c r="E145" s="114"/>
      <c r="F145" s="114"/>
      <c r="G145" s="114"/>
      <c r="H145" s="114"/>
      <c r="I145" s="114"/>
      <c r="J145" s="114"/>
      <c r="K145" s="131"/>
      <c r="L145" s="131"/>
      <c r="M145" s="131"/>
      <c r="N145" s="114"/>
      <c r="O145" s="114"/>
      <c r="P145" s="114"/>
      <c r="R145" s="114"/>
    </row>
    <row r="146" spans="1:18" ht="12" customHeight="1">
      <c r="A146" s="114" t="s">
        <v>71</v>
      </c>
      <c r="B146" s="115" t="s">
        <v>892</v>
      </c>
      <c r="C146" s="114"/>
      <c r="D146" s="114"/>
      <c r="E146" s="114"/>
      <c r="F146" s="114"/>
      <c r="G146" s="114"/>
      <c r="H146" s="114"/>
      <c r="I146" s="114"/>
      <c r="J146" s="114"/>
      <c r="K146" s="131"/>
      <c r="L146" s="131"/>
      <c r="M146" s="131"/>
      <c r="N146" s="114"/>
      <c r="O146" s="114"/>
      <c r="P146" s="114"/>
      <c r="R146" s="114"/>
    </row>
    <row r="147" spans="1:18" ht="12" customHeight="1">
      <c r="A147" s="114" t="s">
        <v>72</v>
      </c>
      <c r="B147" s="115" t="s">
        <v>893</v>
      </c>
      <c r="C147" s="114"/>
      <c r="D147" s="114"/>
      <c r="E147" s="114"/>
      <c r="F147" s="114"/>
      <c r="G147" s="114"/>
      <c r="H147" s="114"/>
      <c r="I147" s="114"/>
      <c r="J147" s="114"/>
      <c r="K147" s="131"/>
      <c r="L147" s="131"/>
      <c r="M147" s="131"/>
      <c r="N147" s="114"/>
      <c r="O147" s="114"/>
      <c r="P147" s="114"/>
      <c r="R147" s="114"/>
    </row>
    <row r="148" spans="1:18" ht="12" customHeight="1">
      <c r="A148" s="114" t="s">
        <v>73</v>
      </c>
      <c r="B148" s="115" t="s">
        <v>894</v>
      </c>
      <c r="C148" s="114"/>
      <c r="D148" s="114"/>
      <c r="E148" s="114"/>
      <c r="F148" s="114"/>
      <c r="G148" s="114"/>
      <c r="H148" s="114"/>
      <c r="I148" s="114"/>
      <c r="J148" s="114"/>
      <c r="K148" s="131"/>
      <c r="L148" s="131"/>
      <c r="M148" s="131"/>
      <c r="N148" s="114"/>
      <c r="O148" s="114"/>
      <c r="P148" s="114"/>
      <c r="R148" s="114"/>
    </row>
    <row r="149" spans="1:18" ht="12" customHeight="1">
      <c r="A149" s="114" t="s">
        <v>74</v>
      </c>
      <c r="B149" s="115" t="s">
        <v>895</v>
      </c>
      <c r="C149" s="114"/>
      <c r="D149" s="114"/>
      <c r="E149" s="114"/>
      <c r="F149" s="114"/>
      <c r="G149" s="114"/>
      <c r="H149" s="114"/>
      <c r="I149" s="114"/>
      <c r="J149" s="114"/>
      <c r="K149" s="131"/>
      <c r="L149" s="131"/>
      <c r="M149" s="131"/>
      <c r="N149" s="114"/>
      <c r="O149" s="114"/>
      <c r="P149" s="114"/>
      <c r="R149" s="114"/>
    </row>
    <row r="150" spans="1:18" ht="12" customHeight="1">
      <c r="A150" s="114" t="s">
        <v>13</v>
      </c>
      <c r="B150" s="115" t="s">
        <v>896</v>
      </c>
      <c r="C150" s="114"/>
      <c r="D150" s="114"/>
      <c r="E150" s="114"/>
      <c r="F150" s="114"/>
      <c r="G150" s="114"/>
      <c r="H150" s="114"/>
      <c r="I150" s="114"/>
      <c r="J150" s="114"/>
      <c r="K150" s="131"/>
      <c r="L150" s="131"/>
      <c r="M150" s="131"/>
      <c r="N150" s="114"/>
      <c r="O150" s="114"/>
      <c r="P150" s="114"/>
      <c r="R150" s="114"/>
    </row>
    <row r="151" spans="1:18" ht="12" customHeight="1">
      <c r="A151" s="114" t="s">
        <v>75</v>
      </c>
      <c r="B151" s="115" t="s">
        <v>897</v>
      </c>
      <c r="C151" s="114"/>
      <c r="D151" s="114"/>
      <c r="E151" s="114"/>
      <c r="F151" s="114"/>
      <c r="G151" s="114"/>
      <c r="H151" s="114"/>
      <c r="I151" s="114"/>
      <c r="J151" s="114"/>
      <c r="K151" s="131"/>
      <c r="L151" s="131"/>
      <c r="M151" s="131"/>
      <c r="N151" s="114"/>
      <c r="O151" s="114"/>
      <c r="P151" s="114"/>
      <c r="R151" s="114"/>
    </row>
    <row r="152" spans="1:18" ht="12" customHeight="1">
      <c r="A152" s="114" t="s">
        <v>76</v>
      </c>
      <c r="B152" s="115" t="s">
        <v>898</v>
      </c>
      <c r="C152" s="114"/>
      <c r="D152" s="114"/>
      <c r="E152" s="114"/>
      <c r="F152" s="114"/>
      <c r="G152" s="114"/>
      <c r="H152" s="114"/>
      <c r="I152" s="114"/>
      <c r="J152" s="114"/>
      <c r="K152" s="131"/>
      <c r="L152" s="131"/>
      <c r="M152" s="131"/>
      <c r="N152" s="114"/>
      <c r="O152" s="114"/>
      <c r="P152" s="114"/>
      <c r="R152" s="114"/>
    </row>
    <row r="153" spans="1:18" ht="12" customHeight="1">
      <c r="A153" s="114" t="s">
        <v>77</v>
      </c>
      <c r="B153" s="115" t="s">
        <v>899</v>
      </c>
      <c r="C153" s="114"/>
      <c r="D153" s="114"/>
      <c r="E153" s="114"/>
      <c r="F153" s="114"/>
      <c r="G153" s="114"/>
      <c r="H153" s="114"/>
      <c r="I153" s="114"/>
      <c r="J153" s="114"/>
      <c r="K153" s="131"/>
      <c r="L153" s="131"/>
      <c r="M153" s="131"/>
      <c r="N153" s="114"/>
      <c r="O153" s="114"/>
      <c r="P153" s="114"/>
      <c r="R153" s="114"/>
    </row>
    <row r="154" spans="1:18" ht="12" customHeight="1">
      <c r="A154" s="114" t="s">
        <v>78</v>
      </c>
      <c r="B154" s="115" t="s">
        <v>900</v>
      </c>
      <c r="C154" s="114"/>
      <c r="D154" s="114"/>
      <c r="E154" s="114"/>
      <c r="F154" s="114"/>
      <c r="G154" s="114"/>
      <c r="H154" s="114"/>
      <c r="I154" s="114"/>
      <c r="J154" s="114"/>
      <c r="K154" s="131"/>
      <c r="L154" s="131"/>
      <c r="M154" s="131"/>
      <c r="N154" s="114"/>
      <c r="O154" s="114"/>
      <c r="P154" s="114"/>
      <c r="R154" s="114"/>
    </row>
    <row r="155" spans="1:18" ht="12" customHeight="1">
      <c r="A155" s="114" t="s">
        <v>79</v>
      </c>
      <c r="B155" s="115" t="s">
        <v>901</v>
      </c>
      <c r="C155" s="114"/>
      <c r="D155" s="114"/>
      <c r="E155" s="114"/>
      <c r="F155" s="114"/>
      <c r="G155" s="114"/>
      <c r="H155" s="114"/>
      <c r="I155" s="114"/>
      <c r="J155" s="114"/>
      <c r="K155" s="131"/>
      <c r="L155" s="131"/>
      <c r="M155" s="131"/>
      <c r="N155" s="114"/>
      <c r="O155" s="114"/>
      <c r="P155" s="114"/>
      <c r="R155" s="114"/>
    </row>
    <row r="156" spans="1:18" ht="12" customHeight="1">
      <c r="A156" s="114" t="s">
        <v>80</v>
      </c>
      <c r="B156" s="115" t="s">
        <v>902</v>
      </c>
      <c r="C156" s="114"/>
      <c r="D156" s="114"/>
      <c r="E156" s="114"/>
      <c r="F156" s="114"/>
      <c r="G156" s="114"/>
      <c r="H156" s="114"/>
      <c r="I156" s="114"/>
      <c r="J156" s="114"/>
      <c r="K156" s="131"/>
      <c r="L156" s="131"/>
      <c r="M156" s="131"/>
      <c r="N156" s="114"/>
      <c r="O156" s="114"/>
      <c r="P156" s="114"/>
      <c r="R156" s="114"/>
    </row>
    <row r="157" spans="1:18" ht="12" customHeight="1">
      <c r="A157" s="114" t="s">
        <v>81</v>
      </c>
      <c r="B157" s="115" t="s">
        <v>903</v>
      </c>
      <c r="C157" s="114"/>
      <c r="D157" s="114"/>
      <c r="E157" s="114"/>
      <c r="F157" s="114"/>
      <c r="G157" s="114"/>
      <c r="H157" s="114"/>
      <c r="I157" s="114"/>
      <c r="J157" s="114"/>
      <c r="K157" s="131"/>
      <c r="L157" s="131"/>
      <c r="M157" s="131"/>
      <c r="N157" s="114"/>
      <c r="O157" s="114"/>
      <c r="P157" s="114"/>
      <c r="R157" s="114"/>
    </row>
    <row r="158" spans="1:18" ht="12" customHeight="1">
      <c r="A158" s="114" t="s">
        <v>82</v>
      </c>
      <c r="B158" s="115" t="s">
        <v>904</v>
      </c>
      <c r="C158" s="114"/>
      <c r="D158" s="114"/>
      <c r="E158" s="114"/>
      <c r="F158" s="114"/>
      <c r="G158" s="114"/>
      <c r="H158" s="114"/>
      <c r="I158" s="114"/>
      <c r="J158" s="114"/>
      <c r="K158" s="131"/>
      <c r="L158" s="131"/>
      <c r="M158" s="131"/>
      <c r="N158" s="114"/>
      <c r="O158" s="114"/>
      <c r="P158" s="114"/>
      <c r="R158" s="114"/>
    </row>
    <row r="159" spans="1:18" ht="12" customHeight="1">
      <c r="A159" s="114" t="s">
        <v>83</v>
      </c>
      <c r="B159" s="115" t="s">
        <v>905</v>
      </c>
      <c r="C159" s="114"/>
      <c r="D159" s="114"/>
      <c r="E159" s="114"/>
      <c r="F159" s="114"/>
      <c r="G159" s="114"/>
      <c r="H159" s="114"/>
      <c r="I159" s="114"/>
      <c r="J159" s="114"/>
      <c r="K159" s="131"/>
      <c r="L159" s="131"/>
      <c r="M159" s="131"/>
      <c r="N159" s="114"/>
      <c r="O159" s="114"/>
      <c r="P159" s="114"/>
      <c r="R159" s="114"/>
    </row>
    <row r="160" spans="1:18" ht="12" customHeight="1">
      <c r="A160" s="114" t="s">
        <v>87</v>
      </c>
      <c r="B160" s="115" t="s">
        <v>906</v>
      </c>
      <c r="C160" s="114"/>
      <c r="D160" s="114"/>
      <c r="E160" s="114"/>
      <c r="F160" s="114"/>
      <c r="G160" s="114"/>
      <c r="H160" s="114"/>
      <c r="I160" s="114"/>
      <c r="J160" s="114"/>
      <c r="K160" s="131"/>
      <c r="L160" s="131"/>
      <c r="M160" s="131"/>
      <c r="N160" s="114"/>
      <c r="O160" s="114"/>
      <c r="P160" s="114"/>
      <c r="R160" s="114"/>
    </row>
    <row r="161" spans="1:18" ht="12" customHeight="1">
      <c r="A161" s="114" t="s">
        <v>88</v>
      </c>
      <c r="B161" s="115" t="s">
        <v>907</v>
      </c>
      <c r="C161" s="114"/>
      <c r="D161" s="114"/>
      <c r="E161" s="114"/>
      <c r="F161" s="114"/>
      <c r="G161" s="114"/>
      <c r="H161" s="114"/>
      <c r="I161" s="114"/>
      <c r="J161" s="114"/>
      <c r="K161" s="131"/>
      <c r="L161" s="131"/>
      <c r="M161" s="131"/>
      <c r="N161" s="114"/>
      <c r="O161" s="114"/>
      <c r="P161" s="114"/>
      <c r="R161" s="114"/>
    </row>
    <row r="162" spans="1:18" ht="12" customHeight="1">
      <c r="A162" s="114" t="s">
        <v>89</v>
      </c>
      <c r="B162" s="115" t="s">
        <v>908</v>
      </c>
      <c r="C162" s="114"/>
      <c r="D162" s="114"/>
      <c r="E162" s="114"/>
      <c r="F162" s="114"/>
      <c r="G162" s="114"/>
      <c r="H162" s="114"/>
      <c r="I162" s="114"/>
      <c r="J162" s="114"/>
      <c r="K162" s="131"/>
      <c r="L162" s="131"/>
      <c r="M162" s="131"/>
      <c r="N162" s="114"/>
      <c r="O162" s="114"/>
      <c r="P162" s="114"/>
      <c r="R162" s="114"/>
    </row>
    <row r="163" spans="1:18" ht="12" customHeight="1">
      <c r="A163" s="114" t="s">
        <v>90</v>
      </c>
      <c r="B163" s="115" t="s">
        <v>909</v>
      </c>
      <c r="C163" s="114"/>
      <c r="D163" s="114"/>
      <c r="E163" s="114"/>
      <c r="F163" s="114"/>
      <c r="G163" s="114"/>
      <c r="H163" s="114"/>
      <c r="I163" s="114"/>
      <c r="J163" s="114"/>
      <c r="K163" s="131"/>
      <c r="L163" s="131"/>
      <c r="M163" s="131"/>
      <c r="N163" s="114"/>
      <c r="O163" s="114"/>
      <c r="P163" s="114"/>
      <c r="R163" s="114"/>
    </row>
    <row r="164" spans="1:18" ht="12" customHeight="1">
      <c r="A164" s="114" t="s">
        <v>91</v>
      </c>
      <c r="B164" s="115" t="s">
        <v>910</v>
      </c>
      <c r="C164" s="114"/>
      <c r="D164" s="114"/>
      <c r="E164" s="114"/>
      <c r="F164" s="114"/>
      <c r="G164" s="114"/>
      <c r="H164" s="114"/>
      <c r="I164" s="114"/>
      <c r="J164" s="114"/>
      <c r="L164" s="131"/>
      <c r="M164" s="131"/>
      <c r="N164" s="114"/>
      <c r="O164" s="114"/>
      <c r="P164" s="114"/>
      <c r="R164" s="114"/>
    </row>
    <row r="165" spans="1:18" ht="12" customHeight="1">
      <c r="A165" s="114" t="s">
        <v>92</v>
      </c>
      <c r="B165" s="115" t="s">
        <v>911</v>
      </c>
      <c r="C165" s="114"/>
      <c r="D165" s="114"/>
      <c r="E165" s="114"/>
      <c r="F165" s="114"/>
      <c r="G165" s="114"/>
      <c r="H165" s="114"/>
      <c r="I165" s="114"/>
      <c r="J165" s="114"/>
      <c r="L165" s="131"/>
      <c r="M165" s="131"/>
      <c r="N165" s="114"/>
      <c r="O165" s="114"/>
      <c r="P165" s="114"/>
      <c r="R165" s="114"/>
    </row>
    <row r="166" spans="1:18" ht="12" customHeight="1">
      <c r="A166" s="114" t="s">
        <v>93</v>
      </c>
      <c r="B166" s="115" t="s">
        <v>912</v>
      </c>
      <c r="C166" s="114"/>
      <c r="D166" s="114"/>
      <c r="E166" s="114"/>
      <c r="F166" s="114"/>
      <c r="G166" s="114"/>
      <c r="H166" s="114"/>
      <c r="I166" s="114"/>
      <c r="J166" s="114"/>
      <c r="L166" s="131"/>
      <c r="M166" s="131"/>
      <c r="N166" s="114"/>
      <c r="O166" s="114"/>
      <c r="P166" s="114"/>
      <c r="R166" s="114"/>
    </row>
    <row r="167" spans="1:18" ht="12" customHeight="1">
      <c r="A167" s="114" t="s">
        <v>19</v>
      </c>
      <c r="B167" s="115" t="s">
        <v>913</v>
      </c>
      <c r="C167" s="114"/>
      <c r="D167" s="114"/>
      <c r="E167" s="114"/>
      <c r="F167" s="114"/>
      <c r="G167" s="114"/>
      <c r="H167" s="114"/>
      <c r="I167" s="114"/>
      <c r="J167" s="114"/>
      <c r="L167" s="131"/>
      <c r="M167" s="131"/>
      <c r="N167" s="114"/>
      <c r="O167" s="114"/>
      <c r="P167" s="114"/>
      <c r="R167" s="114"/>
    </row>
    <row r="168" spans="1:18" ht="12" customHeight="1">
      <c r="A168" s="114" t="s">
        <v>94</v>
      </c>
      <c r="B168" s="115" t="s">
        <v>914</v>
      </c>
      <c r="C168" s="114"/>
      <c r="D168" s="114"/>
      <c r="E168" s="114"/>
      <c r="F168" s="114"/>
      <c r="G168" s="114"/>
      <c r="H168" s="114"/>
      <c r="I168" s="114"/>
      <c r="J168" s="114"/>
      <c r="L168" s="131"/>
      <c r="M168" s="131"/>
      <c r="N168" s="114"/>
      <c r="O168" s="114"/>
      <c r="P168" s="114"/>
      <c r="R168" s="114"/>
    </row>
    <row r="169" spans="1:18" ht="12" customHeight="1">
      <c r="A169" s="114" t="s">
        <v>95</v>
      </c>
      <c r="B169" s="115" t="s">
        <v>915</v>
      </c>
      <c r="C169" s="114"/>
      <c r="D169" s="114"/>
      <c r="E169" s="114"/>
      <c r="F169" s="114"/>
      <c r="H169" s="114"/>
      <c r="I169" s="114"/>
      <c r="J169" s="114"/>
      <c r="L169" s="131"/>
      <c r="M169" s="131"/>
      <c r="N169" s="114"/>
      <c r="O169" s="114"/>
      <c r="P169" s="114"/>
      <c r="R169" s="114"/>
    </row>
    <row r="170" spans="1:18" ht="12" customHeight="1">
      <c r="A170" s="114" t="s">
        <v>96</v>
      </c>
      <c r="B170" s="115" t="s">
        <v>916</v>
      </c>
      <c r="C170" s="114"/>
      <c r="D170" s="114"/>
      <c r="E170" s="114"/>
      <c r="F170" s="114"/>
      <c r="H170" s="114"/>
      <c r="I170" s="114"/>
      <c r="J170" s="114"/>
      <c r="L170" s="131"/>
      <c r="M170" s="131"/>
      <c r="N170" s="114"/>
      <c r="O170" s="114"/>
      <c r="P170" s="114"/>
      <c r="R170" s="114"/>
    </row>
    <row r="171" spans="1:18" ht="12" customHeight="1">
      <c r="A171" s="114" t="s">
        <v>97</v>
      </c>
      <c r="B171" s="115" t="s">
        <v>917</v>
      </c>
      <c r="C171" s="114"/>
      <c r="D171" s="114"/>
      <c r="E171" s="114"/>
      <c r="F171" s="114"/>
      <c r="H171" s="114"/>
      <c r="I171" s="114"/>
      <c r="J171" s="114"/>
      <c r="L171" s="131"/>
      <c r="M171" s="131"/>
      <c r="N171" s="114"/>
      <c r="O171" s="114"/>
      <c r="P171" s="114"/>
      <c r="R171" s="114"/>
    </row>
    <row r="172" spans="1:18" ht="12" customHeight="1">
      <c r="A172" s="114" t="s">
        <v>98</v>
      </c>
      <c r="B172" s="115" t="s">
        <v>918</v>
      </c>
      <c r="C172" s="114"/>
      <c r="D172" s="114"/>
      <c r="E172" s="114"/>
      <c r="F172" s="114"/>
      <c r="H172" s="114"/>
      <c r="I172" s="114"/>
      <c r="J172" s="114"/>
      <c r="L172" s="131"/>
      <c r="M172" s="131"/>
      <c r="N172" s="114"/>
      <c r="O172" s="114"/>
      <c r="P172" s="114"/>
      <c r="R172" s="114"/>
    </row>
    <row r="173" spans="1:18" ht="12" customHeight="1">
      <c r="A173" s="114" t="s">
        <v>99</v>
      </c>
      <c r="B173" s="115" t="s">
        <v>919</v>
      </c>
      <c r="C173" s="114"/>
      <c r="D173" s="114"/>
      <c r="E173" s="114"/>
      <c r="F173" s="114"/>
      <c r="H173" s="114"/>
      <c r="I173" s="114"/>
      <c r="J173" s="114"/>
      <c r="L173" s="131"/>
      <c r="M173" s="131"/>
      <c r="N173" s="114"/>
      <c r="O173" s="114"/>
      <c r="P173" s="114"/>
      <c r="R173" s="114"/>
    </row>
    <row r="174" spans="1:18" ht="12" customHeight="1">
      <c r="A174" s="114" t="s">
        <v>100</v>
      </c>
      <c r="B174" s="115" t="s">
        <v>920</v>
      </c>
      <c r="C174" s="114"/>
      <c r="D174" s="114"/>
      <c r="E174" s="114"/>
      <c r="F174" s="114"/>
      <c r="H174" s="114"/>
      <c r="I174" s="114"/>
      <c r="J174" s="114"/>
      <c r="L174" s="131"/>
      <c r="M174" s="131"/>
      <c r="N174" s="114"/>
      <c r="O174" s="114"/>
      <c r="P174" s="114"/>
      <c r="R174" s="114"/>
    </row>
    <row r="175" spans="1:18" ht="12" customHeight="1">
      <c r="A175" s="114" t="s">
        <v>101</v>
      </c>
      <c r="B175" s="115" t="s">
        <v>921</v>
      </c>
      <c r="C175" s="114"/>
      <c r="D175" s="114"/>
      <c r="E175" s="114"/>
      <c r="F175" s="114"/>
      <c r="H175" s="114"/>
      <c r="I175" s="114"/>
      <c r="J175" s="114"/>
      <c r="L175" s="131"/>
      <c r="M175" s="131"/>
      <c r="N175" s="114"/>
      <c r="O175" s="114"/>
      <c r="P175" s="114"/>
      <c r="R175" s="114"/>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D19"/>
  <sheetViews>
    <sheetView showGridLines="0" view="pageBreakPreview" topLeftCell="D6" zoomScale="60" zoomScaleNormal="100" workbookViewId="0">
      <selection activeCell="D46" sqref="D46"/>
    </sheetView>
  </sheetViews>
  <sheetFormatPr defaultRowHeight="11.25"/>
  <cols>
    <col min="1" max="2" width="9.140625" style="10" hidden="1" customWidth="1"/>
    <col min="3" max="3" width="3.7109375" style="10" hidden="1" customWidth="1"/>
    <col min="4" max="4" width="94.85546875" style="10" customWidth="1"/>
    <col min="5" max="16384" width="9.140625" style="10"/>
  </cols>
  <sheetData>
    <row r="1" spans="1:4" hidden="1">
      <c r="A1" s="1311"/>
      <c r="B1" s="1311"/>
      <c r="C1" s="1311"/>
      <c r="D1" s="1311"/>
    </row>
    <row r="2" spans="1:4" hidden="1">
      <c r="A2" s="1311"/>
      <c r="B2" s="1311"/>
      <c r="C2" s="1311"/>
      <c r="D2" s="1311"/>
    </row>
    <row r="3" spans="1:4" hidden="1">
      <c r="A3" s="1311"/>
      <c r="B3" s="1311"/>
      <c r="C3" s="1311"/>
      <c r="D3" s="1311"/>
    </row>
    <row r="4" spans="1:4" hidden="1">
      <c r="A4" s="1311"/>
      <c r="B4" s="1311"/>
      <c r="C4" s="1311"/>
      <c r="D4" s="1311"/>
    </row>
    <row r="5" spans="1:4" hidden="1">
      <c r="A5" s="1311"/>
      <c r="B5" s="1311"/>
      <c r="C5" s="1311"/>
      <c r="D5" s="1311"/>
    </row>
    <row r="6" spans="1:4">
      <c r="A6" s="1311"/>
      <c r="B6" s="1311"/>
      <c r="C6" s="1312"/>
      <c r="D6" s="1312"/>
    </row>
    <row r="7" spans="1:4" ht="20.100000000000001" customHeight="1">
      <c r="A7" s="1311"/>
      <c r="B7" s="1311"/>
      <c r="C7" s="1312"/>
      <c r="D7" s="1313" t="s">
        <v>109</v>
      </c>
    </row>
    <row r="8" spans="1:4">
      <c r="A8" s="1311"/>
      <c r="B8" s="1311"/>
      <c r="C8" s="1312"/>
      <c r="D8" s="1312"/>
    </row>
    <row r="9" spans="1:4" ht="20.100000000000001" customHeight="1">
      <c r="A9" s="1311"/>
      <c r="B9" s="1311"/>
      <c r="C9" s="1312"/>
      <c r="D9" s="1314"/>
    </row>
    <row r="10" spans="1:4" ht="20.100000000000001" customHeight="1">
      <c r="A10" s="1311"/>
      <c r="B10" s="1311"/>
      <c r="C10" s="1312"/>
      <c r="D10" s="1314"/>
    </row>
    <row r="11" spans="1:4" ht="20.100000000000001" customHeight="1">
      <c r="A11" s="1311"/>
      <c r="B11" s="1311"/>
      <c r="C11" s="1312"/>
      <c r="D11" s="1314"/>
    </row>
    <row r="12" spans="1:4" ht="20.100000000000001" customHeight="1">
      <c r="A12" s="1311"/>
      <c r="B12" s="1311"/>
      <c r="C12" s="1312"/>
      <c r="D12" s="1314"/>
    </row>
    <row r="13" spans="1:4" ht="20.100000000000001" customHeight="1">
      <c r="A13" s="1311"/>
      <c r="B13" s="1311"/>
      <c r="C13" s="1312"/>
      <c r="D13" s="1314"/>
    </row>
    <row r="14" spans="1:4" ht="20.100000000000001" customHeight="1">
      <c r="A14" s="1311"/>
      <c r="B14" s="1311"/>
      <c r="C14" s="1312"/>
      <c r="D14" s="1314"/>
    </row>
    <row r="15" spans="1:4" ht="20.100000000000001" customHeight="1">
      <c r="A15" s="1311"/>
      <c r="B15" s="1311"/>
      <c r="C15" s="1312"/>
      <c r="D15" s="1314"/>
    </row>
    <row r="16" spans="1:4" ht="20.100000000000001" customHeight="1">
      <c r="A16" s="1311"/>
      <c r="B16" s="1311"/>
      <c r="C16" s="1312"/>
      <c r="D16" s="1314"/>
    </row>
    <row r="17" spans="1:4" ht="20.100000000000001" customHeight="1">
      <c r="A17" s="1311"/>
      <c r="B17" s="1311"/>
      <c r="C17" s="1312"/>
      <c r="D17" s="1314"/>
    </row>
    <row r="18" spans="1:4" ht="20.100000000000001" customHeight="1">
      <c r="A18" s="1311"/>
      <c r="B18" s="1311"/>
      <c r="C18" s="1312"/>
      <c r="D18" s="1314"/>
    </row>
    <row r="19" spans="1:4">
      <c r="A19" s="1311"/>
      <c r="B19" s="1311"/>
      <c r="C19" s="1312"/>
      <c r="D19" s="1312"/>
    </row>
  </sheetData>
  <sheetProtection formatColumns="0" formatRows="0" autoFilter="0"/>
  <phoneticPr fontId="14" type="noConversion"/>
  <dataValidations count="1">
    <dataValidation type="textLength" operator="lessThanOrEqual" allowBlank="1" showInputMessage="1" showErrorMessage="1" errorTitle="Ошибка" error="Допускается ввод не более 900 символов!" sqref="D9:D18">
      <formula1>900</formula1>
    </dataValidation>
  </dataValidations>
  <pageMargins left="0.75" right="0.75" top="1" bottom="0.47222222222222221" header="0.5" footer="0.5"/>
  <pageSetup paperSize="9" orientation="portrait" r:id="rId1"/>
  <headerFooter alignWithMargins="0">
    <oddFooter>&amp;C&amp;A
&amp;P из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2:E5"/>
  <sheetViews>
    <sheetView showGridLines="0" view="pageBreakPreview" zoomScale="60" zoomScaleNormal="100" workbookViewId="0">
      <selection activeCell="D40" sqref="D40"/>
    </sheetView>
  </sheetViews>
  <sheetFormatPr defaultRowHeight="11.25"/>
  <cols>
    <col min="1" max="1" width="4.7109375" style="11" customWidth="1"/>
    <col min="2" max="3" width="35" style="11" customWidth="1"/>
    <col min="4" max="4" width="103.28515625" style="11" customWidth="1"/>
    <col min="5" max="5" width="17.7109375" style="11" customWidth="1"/>
    <col min="6" max="16384" width="9.140625" style="11"/>
  </cols>
  <sheetData>
    <row r="2" spans="2:5" ht="20.100000000000001" customHeight="1">
      <c r="B2" s="1315" t="s">
        <v>110</v>
      </c>
      <c r="C2" s="1315"/>
      <c r="D2" s="1315"/>
      <c r="E2" s="1315"/>
    </row>
    <row r="3" spans="2:5">
      <c r="B3" s="1316"/>
      <c r="C3" s="1316"/>
      <c r="D3" s="1316"/>
      <c r="E3" s="1316"/>
    </row>
    <row r="4" spans="2:5" ht="21.75" customHeight="1" thickBot="1">
      <c r="B4" s="1317" t="s">
        <v>1147</v>
      </c>
      <c r="C4" s="1317" t="s">
        <v>1148</v>
      </c>
      <c r="D4" s="1317" t="s">
        <v>15</v>
      </c>
      <c r="E4" s="1318" t="s">
        <v>163</v>
      </c>
    </row>
    <row r="5" spans="2:5" ht="12" thickTop="1">
      <c r="B5" s="1316"/>
      <c r="C5" s="1316"/>
      <c r="D5" s="1316"/>
      <c r="E5" s="1316"/>
    </row>
  </sheetData>
  <sheetProtection formatColumns="0" formatRows="0" autoFilter="0"/>
  <autoFilter ref="B4:E4"/>
  <mergeCells count="1">
    <mergeCell ref="B2:E2"/>
  </mergeCells>
  <phoneticPr fontId="14" type="noConversion"/>
  <pageMargins left="0.75" right="0.75" top="1" bottom="0.47222222222222221" header="0.5" footer="0.5"/>
  <pageSetup paperSize="9" orientation="portrait" r:id="rId1"/>
  <headerFooter alignWithMargins="0">
    <oddFooter>&amp;C&amp;A
&amp;P из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GeneralProc">
    <tabColor rgb="FFFFCC99"/>
  </sheetPr>
  <dimension ref="A1"/>
  <sheetViews>
    <sheetView showGridLines="0" zoomScaleNormal="100" workbookViewId="0"/>
  </sheetViews>
  <sheetFormatPr defaultRowHeight="11.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rgb="FFFFCC99"/>
  </sheetPr>
  <dimension ref="A1"/>
  <sheetViews>
    <sheetView showGridLines="0" zoomScaleNormal="100" workbookViewId="0"/>
  </sheetViews>
  <sheetFormatPr defaultRowHeight="11.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MO">
    <tabColor indexed="47"/>
  </sheetPr>
  <dimension ref="A1:E490"/>
  <sheetViews>
    <sheetView showGridLines="0" zoomScaleNormal="100" workbookViewId="0"/>
  </sheetViews>
  <sheetFormatPr defaultRowHeight="11.25"/>
  <sheetData>
    <row r="1" spans="1:5">
      <c r="A1" s="654" t="s">
        <v>1034</v>
      </c>
      <c r="B1" s="654" t="s">
        <v>1035</v>
      </c>
      <c r="C1" s="654" t="s">
        <v>3106</v>
      </c>
      <c r="D1" s="654" t="s">
        <v>4074</v>
      </c>
      <c r="E1" s="654"/>
    </row>
    <row r="2" spans="1:5">
      <c r="A2" s="654" t="s">
        <v>3107</v>
      </c>
      <c r="B2" s="654" t="s">
        <v>3107</v>
      </c>
      <c r="C2" s="654" t="s">
        <v>3108</v>
      </c>
      <c r="D2" s="654" t="s">
        <v>3107</v>
      </c>
      <c r="E2" s="654" t="s">
        <v>4075</v>
      </c>
    </row>
    <row r="3" spans="1:5">
      <c r="A3" s="654" t="s">
        <v>3107</v>
      </c>
      <c r="B3" s="654" t="s">
        <v>3109</v>
      </c>
      <c r="C3" s="654" t="s">
        <v>3110</v>
      </c>
      <c r="D3" s="654" t="s">
        <v>3115</v>
      </c>
      <c r="E3" s="654" t="s">
        <v>4076</v>
      </c>
    </row>
    <row r="4" spans="1:5">
      <c r="A4" s="654" t="s">
        <v>3107</v>
      </c>
      <c r="B4" s="654" t="s">
        <v>3111</v>
      </c>
      <c r="C4" s="654" t="s">
        <v>3112</v>
      </c>
      <c r="D4" s="654" t="s">
        <v>3144</v>
      </c>
      <c r="E4" s="654" t="s">
        <v>4077</v>
      </c>
    </row>
    <row r="5" spans="1:5">
      <c r="A5" s="654" t="s">
        <v>3107</v>
      </c>
      <c r="B5" s="654" t="s">
        <v>3113</v>
      </c>
      <c r="C5" s="654" t="s">
        <v>3114</v>
      </c>
      <c r="D5" s="654" t="s">
        <v>3154</v>
      </c>
      <c r="E5" s="654" t="s">
        <v>4078</v>
      </c>
    </row>
    <row r="6" spans="1:5">
      <c r="A6" s="654" t="s">
        <v>3107</v>
      </c>
      <c r="B6" s="654" t="s">
        <v>3115</v>
      </c>
      <c r="C6" s="654" t="s">
        <v>3116</v>
      </c>
      <c r="D6" s="654" t="s">
        <v>3172</v>
      </c>
      <c r="E6" s="654" t="s">
        <v>4079</v>
      </c>
    </row>
    <row r="7" spans="1:5">
      <c r="A7" s="654" t="s">
        <v>3107</v>
      </c>
      <c r="B7" s="654" t="s">
        <v>3117</v>
      </c>
      <c r="C7" s="654" t="s">
        <v>3118</v>
      </c>
      <c r="D7" s="654" t="s">
        <v>3198</v>
      </c>
      <c r="E7" s="654" t="s">
        <v>4080</v>
      </c>
    </row>
    <row r="8" spans="1:5">
      <c r="A8" s="654" t="s">
        <v>3107</v>
      </c>
      <c r="B8" s="654" t="s">
        <v>3119</v>
      </c>
      <c r="C8" s="654" t="s">
        <v>3120</v>
      </c>
      <c r="D8" s="654" t="s">
        <v>3212</v>
      </c>
      <c r="E8" s="654" t="s">
        <v>4081</v>
      </c>
    </row>
    <row r="9" spans="1:5">
      <c r="A9" s="654" t="s">
        <v>3107</v>
      </c>
      <c r="B9" s="654" t="s">
        <v>3121</v>
      </c>
      <c r="C9" s="654" t="s">
        <v>3122</v>
      </c>
      <c r="D9" s="654" t="s">
        <v>3240</v>
      </c>
      <c r="E9" s="654" t="s">
        <v>4082</v>
      </c>
    </row>
    <row r="10" spans="1:5">
      <c r="A10" s="654" t="s">
        <v>3107</v>
      </c>
      <c r="B10" s="654" t="s">
        <v>3123</v>
      </c>
      <c r="C10" s="654" t="s">
        <v>3124</v>
      </c>
      <c r="D10" s="654" t="s">
        <v>3294</v>
      </c>
      <c r="E10" s="654" t="s">
        <v>4083</v>
      </c>
    </row>
    <row r="11" spans="1:5">
      <c r="A11" s="654" t="s">
        <v>3107</v>
      </c>
      <c r="B11" s="654" t="s">
        <v>3125</v>
      </c>
      <c r="C11" s="654" t="s">
        <v>3126</v>
      </c>
      <c r="D11" s="654" t="s">
        <v>3318</v>
      </c>
      <c r="E11" s="654" t="s">
        <v>4084</v>
      </c>
    </row>
    <row r="12" spans="1:5">
      <c r="A12" s="654" t="s">
        <v>3107</v>
      </c>
      <c r="B12" s="654" t="s">
        <v>3127</v>
      </c>
      <c r="C12" s="654" t="s">
        <v>3128</v>
      </c>
      <c r="D12" s="654" t="s">
        <v>3350</v>
      </c>
      <c r="E12" s="654" t="s">
        <v>4085</v>
      </c>
    </row>
    <row r="13" spans="1:5">
      <c r="A13" s="654" t="s">
        <v>3107</v>
      </c>
      <c r="B13" s="654" t="s">
        <v>3129</v>
      </c>
      <c r="C13" s="654" t="s">
        <v>3130</v>
      </c>
      <c r="D13" s="654" t="s">
        <v>3376</v>
      </c>
      <c r="E13" s="654" t="s">
        <v>4086</v>
      </c>
    </row>
    <row r="14" spans="1:5">
      <c r="A14" s="654" t="s">
        <v>3107</v>
      </c>
      <c r="B14" s="654" t="s">
        <v>3131</v>
      </c>
      <c r="C14" s="654" t="s">
        <v>3132</v>
      </c>
      <c r="D14" s="654" t="s">
        <v>3378</v>
      </c>
      <c r="E14" s="654" t="s">
        <v>4087</v>
      </c>
    </row>
    <row r="15" spans="1:5">
      <c r="A15" s="654" t="s">
        <v>3107</v>
      </c>
      <c r="B15" s="654" t="s">
        <v>3133</v>
      </c>
      <c r="C15" s="654" t="s">
        <v>3134</v>
      </c>
      <c r="D15" s="654" t="s">
        <v>3422</v>
      </c>
      <c r="E15" s="654" t="s">
        <v>4088</v>
      </c>
    </row>
    <row r="16" spans="1:5">
      <c r="A16" s="654" t="s">
        <v>3107</v>
      </c>
      <c r="B16" s="654" t="s">
        <v>3135</v>
      </c>
      <c r="C16" s="654" t="s">
        <v>3136</v>
      </c>
      <c r="D16" s="654" t="s">
        <v>3448</v>
      </c>
      <c r="E16" s="654" t="s">
        <v>4089</v>
      </c>
    </row>
    <row r="17" spans="1:5">
      <c r="A17" s="654" t="s">
        <v>3107</v>
      </c>
      <c r="B17" s="654" t="s">
        <v>3137</v>
      </c>
      <c r="C17" s="654" t="s">
        <v>3138</v>
      </c>
      <c r="D17" s="654" t="s">
        <v>3458</v>
      </c>
      <c r="E17" s="654" t="s">
        <v>4090</v>
      </c>
    </row>
    <row r="18" spans="1:5">
      <c r="A18" s="654" t="s">
        <v>3107</v>
      </c>
      <c r="B18" s="654" t="s">
        <v>3139</v>
      </c>
      <c r="C18" s="654" t="s">
        <v>3140</v>
      </c>
      <c r="D18" s="654" t="s">
        <v>3487</v>
      </c>
      <c r="E18" s="654" t="s">
        <v>4091</v>
      </c>
    </row>
    <row r="19" spans="1:5">
      <c r="A19" s="654" t="s">
        <v>3107</v>
      </c>
      <c r="B19" s="654" t="s">
        <v>3141</v>
      </c>
      <c r="C19" s="654" t="s">
        <v>3142</v>
      </c>
      <c r="D19" s="654" t="s">
        <v>3514</v>
      </c>
      <c r="E19" s="654" t="s">
        <v>4092</v>
      </c>
    </row>
    <row r="20" spans="1:5">
      <c r="A20" s="654" t="s">
        <v>3115</v>
      </c>
      <c r="B20" s="654" t="s">
        <v>3115</v>
      </c>
      <c r="C20" s="654" t="s">
        <v>3143</v>
      </c>
      <c r="D20" s="654" t="s">
        <v>3557</v>
      </c>
      <c r="E20" s="654" t="s">
        <v>4093</v>
      </c>
    </row>
    <row r="21" spans="1:5">
      <c r="A21" s="654" t="s">
        <v>3144</v>
      </c>
      <c r="B21" s="654" t="s">
        <v>3144</v>
      </c>
      <c r="C21" s="654" t="s">
        <v>3145</v>
      </c>
      <c r="D21" s="654" t="s">
        <v>3571</v>
      </c>
      <c r="E21" s="654" t="s">
        <v>4094</v>
      </c>
    </row>
    <row r="22" spans="1:5">
      <c r="A22" s="654" t="s">
        <v>3144</v>
      </c>
      <c r="B22" s="654" t="s">
        <v>3146</v>
      </c>
      <c r="C22" s="654" t="s">
        <v>3147</v>
      </c>
      <c r="D22" s="654" t="s">
        <v>3610</v>
      </c>
      <c r="E22" s="654" t="s">
        <v>4095</v>
      </c>
    </row>
    <row r="23" spans="1:5">
      <c r="A23" s="654" t="s">
        <v>3144</v>
      </c>
      <c r="B23" s="654" t="s">
        <v>3148</v>
      </c>
      <c r="C23" s="654" t="s">
        <v>3149</v>
      </c>
      <c r="D23" s="654" t="s">
        <v>3658</v>
      </c>
      <c r="E23" s="654" t="s">
        <v>4096</v>
      </c>
    </row>
    <row r="24" spans="1:5">
      <c r="A24" s="654" t="s">
        <v>3144</v>
      </c>
      <c r="B24" s="654" t="s">
        <v>3150</v>
      </c>
      <c r="C24" s="654" t="s">
        <v>3151</v>
      </c>
      <c r="D24" s="654" t="s">
        <v>3680</v>
      </c>
      <c r="E24" s="654" t="s">
        <v>4097</v>
      </c>
    </row>
    <row r="25" spans="1:5">
      <c r="A25" s="654" t="s">
        <v>3144</v>
      </c>
      <c r="B25" s="654" t="s">
        <v>3152</v>
      </c>
      <c r="C25" s="654" t="s">
        <v>3153</v>
      </c>
      <c r="D25" s="654" t="s">
        <v>3696</v>
      </c>
      <c r="E25" s="654" t="s">
        <v>4098</v>
      </c>
    </row>
    <row r="26" spans="1:5">
      <c r="A26" s="654" t="s">
        <v>3154</v>
      </c>
      <c r="B26" s="654" t="s">
        <v>3154</v>
      </c>
      <c r="C26" s="654" t="s">
        <v>3155</v>
      </c>
      <c r="D26" s="654" t="s">
        <v>3722</v>
      </c>
      <c r="E26" s="654" t="s">
        <v>4099</v>
      </c>
    </row>
    <row r="27" spans="1:5">
      <c r="A27" s="654" t="s">
        <v>3154</v>
      </c>
      <c r="B27" s="654" t="s">
        <v>3156</v>
      </c>
      <c r="C27" s="654" t="s">
        <v>3157</v>
      </c>
      <c r="D27" s="654" t="s">
        <v>3740</v>
      </c>
      <c r="E27" s="654" t="s">
        <v>4100</v>
      </c>
    </row>
    <row r="28" spans="1:5">
      <c r="A28" s="654" t="s">
        <v>3154</v>
      </c>
      <c r="B28" s="654" t="s">
        <v>3158</v>
      </c>
      <c r="C28" s="654" t="s">
        <v>3159</v>
      </c>
      <c r="D28" s="654" t="s">
        <v>3805</v>
      </c>
      <c r="E28" s="654" t="s">
        <v>4101</v>
      </c>
    </row>
    <row r="29" spans="1:5">
      <c r="A29" s="654" t="s">
        <v>3154</v>
      </c>
      <c r="B29" s="654" t="s">
        <v>3160</v>
      </c>
      <c r="C29" s="654" t="s">
        <v>3161</v>
      </c>
      <c r="D29" s="654" t="s">
        <v>3854</v>
      </c>
      <c r="E29" s="654" t="s">
        <v>4102</v>
      </c>
    </row>
    <row r="30" spans="1:5">
      <c r="A30" s="654" t="s">
        <v>3154</v>
      </c>
      <c r="B30" s="654" t="s">
        <v>3162</v>
      </c>
      <c r="C30" s="654" t="s">
        <v>3163</v>
      </c>
      <c r="D30" s="654" t="s">
        <v>3882</v>
      </c>
      <c r="E30" s="654" t="s">
        <v>4103</v>
      </c>
    </row>
    <row r="31" spans="1:5">
      <c r="A31" s="654" t="s">
        <v>3154</v>
      </c>
      <c r="B31" s="654" t="s">
        <v>3164</v>
      </c>
      <c r="C31" s="654" t="s">
        <v>3165</v>
      </c>
      <c r="D31" s="654" t="s">
        <v>3903</v>
      </c>
      <c r="E31" s="654" t="s">
        <v>4104</v>
      </c>
    </row>
    <row r="32" spans="1:5">
      <c r="A32" s="654" t="s">
        <v>3154</v>
      </c>
      <c r="B32" s="654" t="s">
        <v>3166</v>
      </c>
      <c r="C32" s="654" t="s">
        <v>3167</v>
      </c>
      <c r="D32" s="654" t="s">
        <v>3921</v>
      </c>
      <c r="E32" s="654" t="s">
        <v>4105</v>
      </c>
    </row>
    <row r="33" spans="1:5">
      <c r="A33" s="654" t="s">
        <v>3154</v>
      </c>
      <c r="B33" s="654" t="s">
        <v>3168</v>
      </c>
      <c r="C33" s="654" t="s">
        <v>3169</v>
      </c>
      <c r="D33" s="654" t="s">
        <v>3953</v>
      </c>
      <c r="E33" s="654" t="s">
        <v>4106</v>
      </c>
    </row>
    <row r="34" spans="1:5">
      <c r="A34" s="654" t="s">
        <v>3154</v>
      </c>
      <c r="B34" s="654" t="s">
        <v>3170</v>
      </c>
      <c r="C34" s="654" t="s">
        <v>3171</v>
      </c>
      <c r="D34" s="654" t="s">
        <v>3991</v>
      </c>
      <c r="E34" s="654" t="s">
        <v>4107</v>
      </c>
    </row>
    <row r="35" spans="1:5">
      <c r="A35" s="654" t="s">
        <v>3172</v>
      </c>
      <c r="B35" s="654" t="s">
        <v>3172</v>
      </c>
      <c r="C35" s="654" t="s">
        <v>3173</v>
      </c>
      <c r="D35" s="654" t="s">
        <v>4015</v>
      </c>
      <c r="E35" s="654" t="s">
        <v>4108</v>
      </c>
    </row>
    <row r="36" spans="1:5">
      <c r="A36" s="654" t="s">
        <v>3172</v>
      </c>
      <c r="B36" s="654" t="s">
        <v>3174</v>
      </c>
      <c r="C36" s="654" t="s">
        <v>3175</v>
      </c>
      <c r="D36" s="654" t="s">
        <v>4030</v>
      </c>
      <c r="E36" s="654" t="s">
        <v>4109</v>
      </c>
    </row>
    <row r="37" spans="1:5">
      <c r="A37" s="654" t="s">
        <v>3172</v>
      </c>
      <c r="B37" s="654" t="s">
        <v>3176</v>
      </c>
      <c r="C37" s="654" t="s">
        <v>3177</v>
      </c>
      <c r="D37" s="654" t="s">
        <v>4058</v>
      </c>
      <c r="E37" s="654" t="s">
        <v>4110</v>
      </c>
    </row>
    <row r="38" spans="1:5">
      <c r="A38" s="654" t="s">
        <v>3172</v>
      </c>
      <c r="B38" s="654" t="s">
        <v>3178</v>
      </c>
      <c r="C38" s="654" t="s">
        <v>3179</v>
      </c>
      <c r="D38" s="654" t="s">
        <v>4060</v>
      </c>
      <c r="E38" s="654" t="s">
        <v>4111</v>
      </c>
    </row>
    <row r="39" spans="1:5">
      <c r="A39" s="654" t="s">
        <v>3172</v>
      </c>
      <c r="B39" s="654" t="s">
        <v>3180</v>
      </c>
      <c r="C39" s="654" t="s">
        <v>3181</v>
      </c>
      <c r="D39" s="654" t="s">
        <v>4062</v>
      </c>
      <c r="E39" s="654" t="s">
        <v>4112</v>
      </c>
    </row>
    <row r="40" spans="1:5">
      <c r="A40" s="654" t="s">
        <v>3172</v>
      </c>
      <c r="B40" s="654" t="s">
        <v>3182</v>
      </c>
      <c r="C40" s="654" t="s">
        <v>3183</v>
      </c>
      <c r="D40" s="654" t="s">
        <v>4064</v>
      </c>
      <c r="E40" s="654" t="s">
        <v>4113</v>
      </c>
    </row>
    <row r="41" spans="1:5">
      <c r="A41" s="654" t="s">
        <v>3172</v>
      </c>
      <c r="B41" s="654" t="s">
        <v>3184</v>
      </c>
      <c r="C41" s="654" t="s">
        <v>3185</v>
      </c>
      <c r="D41" s="654" t="s">
        <v>4066</v>
      </c>
      <c r="E41" s="654" t="s">
        <v>4114</v>
      </c>
    </row>
    <row r="42" spans="1:5">
      <c r="A42" s="654" t="s">
        <v>3172</v>
      </c>
      <c r="B42" s="654" t="s">
        <v>3186</v>
      </c>
      <c r="C42" s="654" t="s">
        <v>3187</v>
      </c>
      <c r="D42" s="654" t="s">
        <v>4068</v>
      </c>
      <c r="E42" s="654" t="s">
        <v>4115</v>
      </c>
    </row>
    <row r="43" spans="1:5">
      <c r="A43" s="654" t="s">
        <v>3172</v>
      </c>
      <c r="B43" s="654" t="s">
        <v>3188</v>
      </c>
      <c r="C43" s="654" t="s">
        <v>3189</v>
      </c>
      <c r="D43" s="654" t="s">
        <v>4070</v>
      </c>
      <c r="E43" s="654" t="s">
        <v>4116</v>
      </c>
    </row>
    <row r="44" spans="1:5">
      <c r="A44" s="654" t="s">
        <v>3172</v>
      </c>
      <c r="B44" s="654" t="s">
        <v>3190</v>
      </c>
      <c r="C44" s="654" t="s">
        <v>3191</v>
      </c>
      <c r="D44" s="654" t="s">
        <v>4072</v>
      </c>
      <c r="E44" s="654" t="s">
        <v>4117</v>
      </c>
    </row>
    <row r="45" spans="1:5">
      <c r="A45" s="654" t="s">
        <v>3172</v>
      </c>
      <c r="B45" s="654" t="s">
        <v>3192</v>
      </c>
      <c r="C45" s="654" t="s">
        <v>3193</v>
      </c>
      <c r="D45" s="654"/>
      <c r="E45" s="654"/>
    </row>
    <row r="46" spans="1:5">
      <c r="A46" s="654" t="s">
        <v>3172</v>
      </c>
      <c r="B46" s="654" t="s">
        <v>3194</v>
      </c>
      <c r="C46" s="654" t="s">
        <v>3195</v>
      </c>
      <c r="D46" s="654"/>
      <c r="E46" s="654"/>
    </row>
    <row r="47" spans="1:5">
      <c r="A47" s="654" t="s">
        <v>3172</v>
      </c>
      <c r="B47" s="654" t="s">
        <v>3196</v>
      </c>
      <c r="C47" s="654" t="s">
        <v>3197</v>
      </c>
      <c r="D47" s="654"/>
      <c r="E47" s="654"/>
    </row>
    <row r="48" spans="1:5">
      <c r="A48" s="654" t="s">
        <v>3198</v>
      </c>
      <c r="B48" s="654" t="s">
        <v>3199</v>
      </c>
      <c r="C48" s="654" t="s">
        <v>3200</v>
      </c>
      <c r="D48" s="654"/>
      <c r="E48" s="654"/>
    </row>
    <row r="49" spans="1:5">
      <c r="A49" s="654" t="s">
        <v>3198</v>
      </c>
      <c r="B49" s="654" t="s">
        <v>3201</v>
      </c>
      <c r="C49" s="654" t="s">
        <v>3202</v>
      </c>
      <c r="D49" s="654"/>
      <c r="E49" s="654"/>
    </row>
    <row r="50" spans="1:5">
      <c r="A50" s="654" t="s">
        <v>3198</v>
      </c>
      <c r="B50" s="654" t="s">
        <v>3198</v>
      </c>
      <c r="C50" s="654" t="s">
        <v>3203</v>
      </c>
      <c r="D50" s="654"/>
      <c r="E50" s="654"/>
    </row>
    <row r="51" spans="1:5">
      <c r="A51" s="654" t="s">
        <v>3198</v>
      </c>
      <c r="B51" s="654" t="s">
        <v>3204</v>
      </c>
      <c r="C51" s="654" t="s">
        <v>3205</v>
      </c>
      <c r="D51" s="654"/>
      <c r="E51" s="654"/>
    </row>
    <row r="52" spans="1:5">
      <c r="A52" s="654" t="s">
        <v>3198</v>
      </c>
      <c r="B52" s="654" t="s">
        <v>3206</v>
      </c>
      <c r="C52" s="654" t="s">
        <v>3207</v>
      </c>
      <c r="D52" s="654"/>
      <c r="E52" s="654"/>
    </row>
    <row r="53" spans="1:5">
      <c r="A53" s="654" t="s">
        <v>3198</v>
      </c>
      <c r="B53" s="654" t="s">
        <v>3208</v>
      </c>
      <c r="C53" s="654" t="s">
        <v>3209</v>
      </c>
      <c r="D53" s="654"/>
      <c r="E53" s="654"/>
    </row>
    <row r="54" spans="1:5">
      <c r="A54" s="654" t="s">
        <v>3198</v>
      </c>
      <c r="B54" s="654" t="s">
        <v>3210</v>
      </c>
      <c r="C54" s="654" t="s">
        <v>3211</v>
      </c>
      <c r="D54" s="654"/>
      <c r="E54" s="654"/>
    </row>
    <row r="55" spans="1:5">
      <c r="A55" s="654" t="s">
        <v>3212</v>
      </c>
      <c r="B55" s="654" t="s">
        <v>3213</v>
      </c>
      <c r="C55" s="654" t="s">
        <v>3214</v>
      </c>
      <c r="D55" s="654"/>
      <c r="E55" s="654"/>
    </row>
    <row r="56" spans="1:5">
      <c r="A56" s="654" t="s">
        <v>3212</v>
      </c>
      <c r="B56" s="654" t="s">
        <v>3215</v>
      </c>
      <c r="C56" s="654" t="s">
        <v>3216</v>
      </c>
      <c r="D56" s="654"/>
      <c r="E56" s="654"/>
    </row>
    <row r="57" spans="1:5">
      <c r="A57" s="654" t="s">
        <v>3212</v>
      </c>
      <c r="B57" s="654" t="s">
        <v>3212</v>
      </c>
      <c r="C57" s="654" t="s">
        <v>3217</v>
      </c>
      <c r="D57" s="654"/>
      <c r="E57" s="654"/>
    </row>
    <row r="58" spans="1:5">
      <c r="A58" s="654" t="s">
        <v>3212</v>
      </c>
      <c r="B58" s="654" t="s">
        <v>3218</v>
      </c>
      <c r="C58" s="654" t="s">
        <v>3219</v>
      </c>
      <c r="D58" s="654"/>
      <c r="E58" s="654"/>
    </row>
    <row r="59" spans="1:5">
      <c r="A59" s="654" t="s">
        <v>3212</v>
      </c>
      <c r="B59" s="654" t="s">
        <v>3220</v>
      </c>
      <c r="C59" s="654" t="s">
        <v>3221</v>
      </c>
      <c r="D59" s="654"/>
      <c r="E59" s="654"/>
    </row>
    <row r="60" spans="1:5">
      <c r="A60" s="654" t="s">
        <v>3212</v>
      </c>
      <c r="B60" s="654" t="s">
        <v>3222</v>
      </c>
      <c r="C60" s="654" t="s">
        <v>3223</v>
      </c>
      <c r="D60" s="654"/>
      <c r="E60" s="654"/>
    </row>
    <row r="61" spans="1:5">
      <c r="A61" s="654" t="s">
        <v>3212</v>
      </c>
      <c r="B61" s="654" t="s">
        <v>3224</v>
      </c>
      <c r="C61" s="654" t="s">
        <v>3225</v>
      </c>
      <c r="D61" s="654"/>
      <c r="E61" s="654"/>
    </row>
    <row r="62" spans="1:5">
      <c r="A62" s="654" t="s">
        <v>3212</v>
      </c>
      <c r="B62" s="654" t="s">
        <v>3226</v>
      </c>
      <c r="C62" s="654" t="s">
        <v>3227</v>
      </c>
      <c r="D62" s="654"/>
      <c r="E62" s="654"/>
    </row>
    <row r="63" spans="1:5">
      <c r="A63" s="654" t="s">
        <v>3212</v>
      </c>
      <c r="B63" s="654" t="s">
        <v>3228</v>
      </c>
      <c r="C63" s="654" t="s">
        <v>3229</v>
      </c>
      <c r="D63" s="654"/>
      <c r="E63" s="654"/>
    </row>
    <row r="64" spans="1:5">
      <c r="A64" s="654" t="s">
        <v>3212</v>
      </c>
      <c r="B64" s="654" t="s">
        <v>3230</v>
      </c>
      <c r="C64" s="654" t="s">
        <v>3231</v>
      </c>
      <c r="D64" s="654"/>
      <c r="E64" s="654"/>
    </row>
    <row r="65" spans="1:5">
      <c r="A65" s="654" t="s">
        <v>3212</v>
      </c>
      <c r="B65" s="654" t="s">
        <v>3232</v>
      </c>
      <c r="C65" s="654" t="s">
        <v>3233</v>
      </c>
      <c r="D65" s="654"/>
      <c r="E65" s="654"/>
    </row>
    <row r="66" spans="1:5">
      <c r="A66" s="654" t="s">
        <v>3212</v>
      </c>
      <c r="B66" s="654" t="s">
        <v>3234</v>
      </c>
      <c r="C66" s="654" t="s">
        <v>3235</v>
      </c>
      <c r="D66" s="654"/>
      <c r="E66" s="654"/>
    </row>
    <row r="67" spans="1:5">
      <c r="A67" s="654" t="s">
        <v>3212</v>
      </c>
      <c r="B67" s="654" t="s">
        <v>3236</v>
      </c>
      <c r="C67" s="654" t="s">
        <v>3237</v>
      </c>
      <c r="D67" s="654"/>
      <c r="E67" s="654"/>
    </row>
    <row r="68" spans="1:5">
      <c r="A68" s="654" t="s">
        <v>3212</v>
      </c>
      <c r="B68" s="654" t="s">
        <v>3238</v>
      </c>
      <c r="C68" s="654" t="s">
        <v>3239</v>
      </c>
      <c r="D68" s="654"/>
      <c r="E68" s="654"/>
    </row>
    <row r="69" spans="1:5">
      <c r="A69" s="654" t="s">
        <v>3240</v>
      </c>
      <c r="B69" s="654" t="s">
        <v>3241</v>
      </c>
      <c r="C69" s="654" t="s">
        <v>3242</v>
      </c>
      <c r="D69" s="654"/>
      <c r="E69" s="654"/>
    </row>
    <row r="70" spans="1:5">
      <c r="A70" s="654" t="s">
        <v>3240</v>
      </c>
      <c r="B70" s="654" t="s">
        <v>3240</v>
      </c>
      <c r="C70" s="654" t="s">
        <v>3243</v>
      </c>
      <c r="D70" s="654"/>
      <c r="E70" s="654"/>
    </row>
    <row r="71" spans="1:5">
      <c r="A71" s="654" t="s">
        <v>3240</v>
      </c>
      <c r="B71" s="654" t="s">
        <v>3244</v>
      </c>
      <c r="C71" s="654" t="s">
        <v>3245</v>
      </c>
      <c r="D71" s="654"/>
      <c r="E71" s="654"/>
    </row>
    <row r="72" spans="1:5">
      <c r="A72" s="654" t="s">
        <v>3240</v>
      </c>
      <c r="B72" s="654" t="s">
        <v>3246</v>
      </c>
      <c r="C72" s="654" t="s">
        <v>3247</v>
      </c>
      <c r="D72" s="654"/>
      <c r="E72" s="654"/>
    </row>
    <row r="73" spans="1:5">
      <c r="A73" s="654" t="s">
        <v>3240</v>
      </c>
      <c r="B73" s="654" t="s">
        <v>3248</v>
      </c>
      <c r="C73" s="654" t="s">
        <v>3249</v>
      </c>
      <c r="D73" s="654"/>
      <c r="E73" s="654"/>
    </row>
    <row r="74" spans="1:5">
      <c r="A74" s="654" t="s">
        <v>3240</v>
      </c>
      <c r="B74" s="654" t="s">
        <v>3250</v>
      </c>
      <c r="C74" s="654" t="s">
        <v>3251</v>
      </c>
      <c r="D74" s="654"/>
      <c r="E74" s="654"/>
    </row>
    <row r="75" spans="1:5">
      <c r="A75" s="654" t="s">
        <v>3240</v>
      </c>
      <c r="B75" s="654" t="s">
        <v>3252</v>
      </c>
      <c r="C75" s="654" t="s">
        <v>3253</v>
      </c>
      <c r="D75" s="654"/>
      <c r="E75" s="654"/>
    </row>
    <row r="76" spans="1:5">
      <c r="A76" s="654" t="s">
        <v>3240</v>
      </c>
      <c r="B76" s="654" t="s">
        <v>3254</v>
      </c>
      <c r="C76" s="654" t="s">
        <v>3255</v>
      </c>
      <c r="D76" s="654"/>
      <c r="E76" s="654"/>
    </row>
    <row r="77" spans="1:5">
      <c r="A77" s="654" t="s">
        <v>3240</v>
      </c>
      <c r="B77" s="654" t="s">
        <v>3256</v>
      </c>
      <c r="C77" s="654" t="s">
        <v>3257</v>
      </c>
      <c r="D77" s="654"/>
      <c r="E77" s="654"/>
    </row>
    <row r="78" spans="1:5">
      <c r="A78" s="654" t="s">
        <v>3240</v>
      </c>
      <c r="B78" s="654" t="s">
        <v>3258</v>
      </c>
      <c r="C78" s="654" t="s">
        <v>3259</v>
      </c>
      <c r="D78" s="654"/>
      <c r="E78" s="654"/>
    </row>
    <row r="79" spans="1:5">
      <c r="A79" s="654" t="s">
        <v>3240</v>
      </c>
      <c r="B79" s="654" t="s">
        <v>3260</v>
      </c>
      <c r="C79" s="654" t="s">
        <v>3261</v>
      </c>
      <c r="D79" s="654"/>
      <c r="E79" s="654"/>
    </row>
    <row r="80" spans="1:5">
      <c r="A80" s="654" t="s">
        <v>3240</v>
      </c>
      <c r="B80" s="654" t="s">
        <v>3262</v>
      </c>
      <c r="C80" s="654" t="s">
        <v>3263</v>
      </c>
      <c r="D80" s="654"/>
      <c r="E80" s="654"/>
    </row>
    <row r="81" spans="1:5">
      <c r="A81" s="654" t="s">
        <v>3240</v>
      </c>
      <c r="B81" s="654" t="s">
        <v>3264</v>
      </c>
      <c r="C81" s="654" t="s">
        <v>3265</v>
      </c>
      <c r="D81" s="654"/>
      <c r="E81" s="654"/>
    </row>
    <row r="82" spans="1:5">
      <c r="A82" s="654" t="s">
        <v>3240</v>
      </c>
      <c r="B82" s="654" t="s">
        <v>3266</v>
      </c>
      <c r="C82" s="654" t="s">
        <v>3267</v>
      </c>
      <c r="D82" s="654"/>
      <c r="E82" s="654"/>
    </row>
    <row r="83" spans="1:5">
      <c r="A83" s="654" t="s">
        <v>3240</v>
      </c>
      <c r="B83" s="654" t="s">
        <v>3268</v>
      </c>
      <c r="C83" s="654" t="s">
        <v>3269</v>
      </c>
      <c r="D83" s="654"/>
      <c r="E83" s="654"/>
    </row>
    <row r="84" spans="1:5">
      <c r="A84" s="654" t="s">
        <v>3240</v>
      </c>
      <c r="B84" s="654" t="s">
        <v>3270</v>
      </c>
      <c r="C84" s="654" t="s">
        <v>3271</v>
      </c>
      <c r="D84" s="654"/>
      <c r="E84" s="654"/>
    </row>
    <row r="85" spans="1:5">
      <c r="A85" s="654" t="s">
        <v>3240</v>
      </c>
      <c r="B85" s="654" t="s">
        <v>3272</v>
      </c>
      <c r="C85" s="654" t="s">
        <v>3273</v>
      </c>
      <c r="D85" s="654"/>
      <c r="E85" s="654"/>
    </row>
    <row r="86" spans="1:5">
      <c r="A86" s="654" t="s">
        <v>3240</v>
      </c>
      <c r="B86" s="654" t="s">
        <v>3274</v>
      </c>
      <c r="C86" s="654" t="s">
        <v>3275</v>
      </c>
      <c r="D86" s="654"/>
      <c r="E86" s="654"/>
    </row>
    <row r="87" spans="1:5">
      <c r="A87" s="654" t="s">
        <v>3240</v>
      </c>
      <c r="B87" s="654" t="s">
        <v>3276</v>
      </c>
      <c r="C87" s="654" t="s">
        <v>3277</v>
      </c>
      <c r="D87" s="654"/>
      <c r="E87" s="654"/>
    </row>
    <row r="88" spans="1:5">
      <c r="A88" s="654" t="s">
        <v>3240</v>
      </c>
      <c r="B88" s="654" t="s">
        <v>3278</v>
      </c>
      <c r="C88" s="654" t="s">
        <v>3279</v>
      </c>
      <c r="D88" s="654"/>
      <c r="E88" s="654"/>
    </row>
    <row r="89" spans="1:5">
      <c r="A89" s="654" t="s">
        <v>3240</v>
      </c>
      <c r="B89" s="654" t="s">
        <v>3280</v>
      </c>
      <c r="C89" s="654" t="s">
        <v>3281</v>
      </c>
      <c r="D89" s="654"/>
      <c r="E89" s="654"/>
    </row>
    <row r="90" spans="1:5">
      <c r="A90" s="654" t="s">
        <v>3240</v>
      </c>
      <c r="B90" s="654" t="s">
        <v>3282</v>
      </c>
      <c r="C90" s="654" t="s">
        <v>3283</v>
      </c>
      <c r="D90" s="654"/>
      <c r="E90" s="654"/>
    </row>
    <row r="91" spans="1:5">
      <c r="A91" s="654" t="s">
        <v>3240</v>
      </c>
      <c r="B91" s="654" t="s">
        <v>3284</v>
      </c>
      <c r="C91" s="654" t="s">
        <v>3285</v>
      </c>
      <c r="D91" s="654"/>
      <c r="E91" s="654"/>
    </row>
    <row r="92" spans="1:5">
      <c r="A92" s="654" t="s">
        <v>3240</v>
      </c>
      <c r="B92" s="654" t="s">
        <v>3286</v>
      </c>
      <c r="C92" s="654" t="s">
        <v>3287</v>
      </c>
      <c r="D92" s="654"/>
      <c r="E92" s="654"/>
    </row>
    <row r="93" spans="1:5">
      <c r="A93" s="654" t="s">
        <v>3240</v>
      </c>
      <c r="B93" s="654" t="s">
        <v>3288</v>
      </c>
      <c r="C93" s="654" t="s">
        <v>3289</v>
      </c>
      <c r="D93" s="654"/>
      <c r="E93" s="654"/>
    </row>
    <row r="94" spans="1:5">
      <c r="A94" s="654" t="s">
        <v>3240</v>
      </c>
      <c r="B94" s="654" t="s">
        <v>3290</v>
      </c>
      <c r="C94" s="654" t="s">
        <v>3291</v>
      </c>
      <c r="D94" s="654"/>
      <c r="E94" s="654"/>
    </row>
    <row r="95" spans="1:5">
      <c r="A95" s="654" t="s">
        <v>3240</v>
      </c>
      <c r="B95" s="654" t="s">
        <v>3292</v>
      </c>
      <c r="C95" s="654" t="s">
        <v>3293</v>
      </c>
      <c r="D95" s="654"/>
      <c r="E95" s="654"/>
    </row>
    <row r="96" spans="1:5">
      <c r="A96" s="654" t="s">
        <v>3294</v>
      </c>
      <c r="B96" s="654" t="s">
        <v>3295</v>
      </c>
      <c r="C96" s="654" t="s">
        <v>3296</v>
      </c>
      <c r="D96" s="654"/>
      <c r="E96" s="654"/>
    </row>
    <row r="97" spans="1:5">
      <c r="A97" s="654" t="s">
        <v>3294</v>
      </c>
      <c r="B97" s="654" t="s">
        <v>3294</v>
      </c>
      <c r="C97" s="654" t="s">
        <v>3297</v>
      </c>
      <c r="D97" s="654"/>
      <c r="E97" s="654"/>
    </row>
    <row r="98" spans="1:5">
      <c r="A98" s="654" t="s">
        <v>3294</v>
      </c>
      <c r="B98" s="654" t="s">
        <v>3298</v>
      </c>
      <c r="C98" s="654" t="s">
        <v>3299</v>
      </c>
      <c r="D98" s="654"/>
      <c r="E98" s="654"/>
    </row>
    <row r="99" spans="1:5">
      <c r="A99" s="654" t="s">
        <v>3294</v>
      </c>
      <c r="B99" s="654" t="s">
        <v>3300</v>
      </c>
      <c r="C99" s="654" t="s">
        <v>3301</v>
      </c>
      <c r="D99" s="654"/>
      <c r="E99" s="654"/>
    </row>
    <row r="100" spans="1:5">
      <c r="A100" s="654" t="s">
        <v>3294</v>
      </c>
      <c r="B100" s="654" t="s">
        <v>3302</v>
      </c>
      <c r="C100" s="654" t="s">
        <v>3303</v>
      </c>
      <c r="D100" s="654"/>
      <c r="E100" s="654"/>
    </row>
    <row r="101" spans="1:5">
      <c r="A101" s="654" t="s">
        <v>3294</v>
      </c>
      <c r="B101" s="654" t="s">
        <v>3304</v>
      </c>
      <c r="C101" s="654" t="s">
        <v>3305</v>
      </c>
      <c r="D101" s="654"/>
      <c r="E101" s="654"/>
    </row>
    <row r="102" spans="1:5">
      <c r="A102" s="654" t="s">
        <v>3294</v>
      </c>
      <c r="B102" s="654" t="s">
        <v>3306</v>
      </c>
      <c r="C102" s="654" t="s">
        <v>3307</v>
      </c>
      <c r="D102" s="654"/>
      <c r="E102" s="654"/>
    </row>
    <row r="103" spans="1:5">
      <c r="A103" s="654" t="s">
        <v>3294</v>
      </c>
      <c r="B103" s="654" t="s">
        <v>3308</v>
      </c>
      <c r="C103" s="654" t="s">
        <v>3309</v>
      </c>
      <c r="D103" s="654"/>
      <c r="E103" s="654"/>
    </row>
    <row r="104" spans="1:5">
      <c r="A104" s="654" t="s">
        <v>3294</v>
      </c>
      <c r="B104" s="654" t="s">
        <v>3310</v>
      </c>
      <c r="C104" s="654" t="s">
        <v>3311</v>
      </c>
      <c r="D104" s="654"/>
      <c r="E104" s="654"/>
    </row>
    <row r="105" spans="1:5">
      <c r="A105" s="654" t="s">
        <v>3294</v>
      </c>
      <c r="B105" s="654" t="s">
        <v>3312</v>
      </c>
      <c r="C105" s="654" t="s">
        <v>3313</v>
      </c>
      <c r="D105" s="654"/>
      <c r="E105" s="654"/>
    </row>
    <row r="106" spans="1:5">
      <c r="A106" s="654" t="s">
        <v>3294</v>
      </c>
      <c r="B106" s="654" t="s">
        <v>3314</v>
      </c>
      <c r="C106" s="654" t="s">
        <v>3315</v>
      </c>
      <c r="D106" s="654"/>
      <c r="E106" s="654"/>
    </row>
    <row r="107" spans="1:5">
      <c r="A107" s="654" t="s">
        <v>3294</v>
      </c>
      <c r="B107" s="654" t="s">
        <v>3316</v>
      </c>
      <c r="C107" s="654" t="s">
        <v>3317</v>
      </c>
      <c r="D107" s="654"/>
      <c r="E107" s="654"/>
    </row>
    <row r="108" spans="1:5">
      <c r="A108" s="654" t="s">
        <v>3318</v>
      </c>
      <c r="B108" s="654" t="s">
        <v>3319</v>
      </c>
      <c r="C108" s="654" t="s">
        <v>3320</v>
      </c>
      <c r="D108" s="654"/>
      <c r="E108" s="654"/>
    </row>
    <row r="109" spans="1:5">
      <c r="A109" s="654" t="s">
        <v>3318</v>
      </c>
      <c r="B109" s="654" t="s">
        <v>3321</v>
      </c>
      <c r="C109" s="654" t="s">
        <v>3322</v>
      </c>
      <c r="D109" s="654"/>
      <c r="E109" s="654"/>
    </row>
    <row r="110" spans="1:5">
      <c r="A110" s="654" t="s">
        <v>3318</v>
      </c>
      <c r="B110" s="654" t="s">
        <v>3323</v>
      </c>
      <c r="C110" s="654" t="s">
        <v>3324</v>
      </c>
      <c r="D110" s="654"/>
      <c r="E110" s="654"/>
    </row>
    <row r="111" spans="1:5">
      <c r="A111" s="654" t="s">
        <v>3318</v>
      </c>
      <c r="B111" s="654" t="s">
        <v>3325</v>
      </c>
      <c r="C111" s="654" t="s">
        <v>3326</v>
      </c>
      <c r="D111" s="654"/>
      <c r="E111" s="654"/>
    </row>
    <row r="112" spans="1:5">
      <c r="A112" s="654" t="s">
        <v>3318</v>
      </c>
      <c r="B112" s="654" t="s">
        <v>3318</v>
      </c>
      <c r="C112" s="654" t="s">
        <v>3327</v>
      </c>
      <c r="D112" s="654"/>
      <c r="E112" s="654"/>
    </row>
    <row r="113" spans="1:5">
      <c r="A113" s="654" t="s">
        <v>3318</v>
      </c>
      <c r="B113" s="654" t="s">
        <v>3328</v>
      </c>
      <c r="C113" s="654" t="s">
        <v>3329</v>
      </c>
      <c r="D113" s="654"/>
      <c r="E113" s="654"/>
    </row>
    <row r="114" spans="1:5">
      <c r="A114" s="654" t="s">
        <v>3318</v>
      </c>
      <c r="B114" s="654" t="s">
        <v>3330</v>
      </c>
      <c r="C114" s="654" t="s">
        <v>3331</v>
      </c>
      <c r="D114" s="654"/>
      <c r="E114" s="654"/>
    </row>
    <row r="115" spans="1:5">
      <c r="A115" s="654" t="s">
        <v>3318</v>
      </c>
      <c r="B115" s="654" t="s">
        <v>3332</v>
      </c>
      <c r="C115" s="654" t="s">
        <v>3333</v>
      </c>
      <c r="D115" s="654"/>
      <c r="E115" s="654"/>
    </row>
    <row r="116" spans="1:5">
      <c r="A116" s="654" t="s">
        <v>3318</v>
      </c>
      <c r="B116" s="654" t="s">
        <v>3334</v>
      </c>
      <c r="C116" s="654" t="s">
        <v>3335</v>
      </c>
      <c r="D116" s="654"/>
      <c r="E116" s="654"/>
    </row>
    <row r="117" spans="1:5">
      <c r="A117" s="654" t="s">
        <v>3318</v>
      </c>
      <c r="B117" s="654" t="s">
        <v>3336</v>
      </c>
      <c r="C117" s="654" t="s">
        <v>3337</v>
      </c>
      <c r="D117" s="654"/>
      <c r="E117" s="654"/>
    </row>
    <row r="118" spans="1:5">
      <c r="A118" s="654" t="s">
        <v>3318</v>
      </c>
      <c r="B118" s="654" t="s">
        <v>3338</v>
      </c>
      <c r="C118" s="654" t="s">
        <v>3339</v>
      </c>
      <c r="D118" s="654"/>
      <c r="E118" s="654"/>
    </row>
    <row r="119" spans="1:5">
      <c r="A119" s="654" t="s">
        <v>3318</v>
      </c>
      <c r="B119" s="654" t="s">
        <v>3340</v>
      </c>
      <c r="C119" s="654" t="s">
        <v>3341</v>
      </c>
      <c r="D119" s="654"/>
      <c r="E119" s="654"/>
    </row>
    <row r="120" spans="1:5">
      <c r="A120" s="654" t="s">
        <v>3318</v>
      </c>
      <c r="B120" s="654" t="s">
        <v>3342</v>
      </c>
      <c r="C120" s="654" t="s">
        <v>3343</v>
      </c>
      <c r="D120" s="654"/>
      <c r="E120" s="654"/>
    </row>
    <row r="121" spans="1:5">
      <c r="A121" s="654" t="s">
        <v>3318</v>
      </c>
      <c r="B121" s="654" t="s">
        <v>3344</v>
      </c>
      <c r="C121" s="654" t="s">
        <v>3345</v>
      </c>
      <c r="D121" s="654"/>
      <c r="E121" s="654"/>
    </row>
    <row r="122" spans="1:5">
      <c r="A122" s="654" t="s">
        <v>3318</v>
      </c>
      <c r="B122" s="654" t="s">
        <v>3346</v>
      </c>
      <c r="C122" s="654" t="s">
        <v>3347</v>
      </c>
      <c r="D122" s="654"/>
      <c r="E122" s="654"/>
    </row>
    <row r="123" spans="1:5">
      <c r="A123" s="654" t="s">
        <v>3318</v>
      </c>
      <c r="B123" s="654" t="s">
        <v>3348</v>
      </c>
      <c r="C123" s="654" t="s">
        <v>3349</v>
      </c>
      <c r="D123" s="654"/>
      <c r="E123" s="654"/>
    </row>
    <row r="124" spans="1:5">
      <c r="A124" s="654" t="s">
        <v>3350</v>
      </c>
      <c r="B124" s="654" t="s">
        <v>3351</v>
      </c>
      <c r="C124" s="654" t="s">
        <v>3352</v>
      </c>
      <c r="D124" s="654"/>
      <c r="E124" s="654"/>
    </row>
    <row r="125" spans="1:5">
      <c r="A125" s="654" t="s">
        <v>3350</v>
      </c>
      <c r="B125" s="654" t="s">
        <v>3353</v>
      </c>
      <c r="C125" s="654" t="s">
        <v>3354</v>
      </c>
      <c r="D125" s="654"/>
      <c r="E125" s="654"/>
    </row>
    <row r="126" spans="1:5">
      <c r="A126" s="654" t="s">
        <v>3350</v>
      </c>
      <c r="B126" s="654" t="s">
        <v>3350</v>
      </c>
      <c r="C126" s="654" t="s">
        <v>3355</v>
      </c>
      <c r="D126" s="654"/>
      <c r="E126" s="654"/>
    </row>
    <row r="127" spans="1:5">
      <c r="A127" s="654" t="s">
        <v>3350</v>
      </c>
      <c r="B127" s="654" t="s">
        <v>3356</v>
      </c>
      <c r="C127" s="654" t="s">
        <v>3357</v>
      </c>
      <c r="D127" s="654"/>
      <c r="E127" s="654"/>
    </row>
    <row r="128" spans="1:5">
      <c r="A128" s="654" t="s">
        <v>3350</v>
      </c>
      <c r="B128" s="654" t="s">
        <v>3358</v>
      </c>
      <c r="C128" s="654" t="s">
        <v>3359</v>
      </c>
      <c r="D128" s="654"/>
      <c r="E128" s="654"/>
    </row>
    <row r="129" spans="1:5">
      <c r="A129" s="654" t="s">
        <v>3350</v>
      </c>
      <c r="B129" s="654" t="s">
        <v>3360</v>
      </c>
      <c r="C129" s="654" t="s">
        <v>3361</v>
      </c>
      <c r="D129" s="654"/>
      <c r="E129" s="654"/>
    </row>
    <row r="130" spans="1:5">
      <c r="A130" s="654" t="s">
        <v>3350</v>
      </c>
      <c r="B130" s="654" t="s">
        <v>3362</v>
      </c>
      <c r="C130" s="654" t="s">
        <v>3363</v>
      </c>
      <c r="D130" s="654"/>
      <c r="E130" s="654"/>
    </row>
    <row r="131" spans="1:5">
      <c r="A131" s="654" t="s">
        <v>3350</v>
      </c>
      <c r="B131" s="654" t="s">
        <v>3364</v>
      </c>
      <c r="C131" s="654" t="s">
        <v>3365</v>
      </c>
      <c r="D131" s="654"/>
      <c r="E131" s="654"/>
    </row>
    <row r="132" spans="1:5">
      <c r="A132" s="654" t="s">
        <v>3350</v>
      </c>
      <c r="B132" s="654" t="s">
        <v>3366</v>
      </c>
      <c r="C132" s="654" t="s">
        <v>3367</v>
      </c>
      <c r="D132" s="654"/>
      <c r="E132" s="654"/>
    </row>
    <row r="133" spans="1:5">
      <c r="A133" s="654" t="s">
        <v>3350</v>
      </c>
      <c r="B133" s="654" t="s">
        <v>3368</v>
      </c>
      <c r="C133" s="654" t="s">
        <v>3369</v>
      </c>
      <c r="D133" s="654"/>
      <c r="E133" s="654"/>
    </row>
    <row r="134" spans="1:5">
      <c r="A134" s="654" t="s">
        <v>3350</v>
      </c>
      <c r="B134" s="654" t="s">
        <v>3370</v>
      </c>
      <c r="C134" s="654" t="s">
        <v>3371</v>
      </c>
      <c r="D134" s="654"/>
      <c r="E134" s="654"/>
    </row>
    <row r="135" spans="1:5">
      <c r="A135" s="654" t="s">
        <v>3350</v>
      </c>
      <c r="B135" s="654" t="s">
        <v>3372</v>
      </c>
      <c r="C135" s="654" t="s">
        <v>3373</v>
      </c>
      <c r="D135" s="654"/>
      <c r="E135" s="654"/>
    </row>
    <row r="136" spans="1:5">
      <c r="A136" s="654" t="s">
        <v>3350</v>
      </c>
      <c r="B136" s="654" t="s">
        <v>3374</v>
      </c>
      <c r="C136" s="654" t="s">
        <v>3375</v>
      </c>
      <c r="D136" s="654"/>
      <c r="E136" s="654"/>
    </row>
    <row r="137" spans="1:5">
      <c r="A137" s="654" t="s">
        <v>3376</v>
      </c>
      <c r="B137" s="654" t="s">
        <v>3376</v>
      </c>
      <c r="C137" s="654" t="s">
        <v>3377</v>
      </c>
      <c r="D137" s="654"/>
      <c r="E137" s="654"/>
    </row>
    <row r="138" spans="1:5">
      <c r="A138" s="654" t="s">
        <v>3378</v>
      </c>
      <c r="B138" s="654" t="s">
        <v>3379</v>
      </c>
      <c r="C138" s="654" t="s">
        <v>3380</v>
      </c>
      <c r="D138" s="654"/>
      <c r="E138" s="654"/>
    </row>
    <row r="139" spans="1:5">
      <c r="A139" s="654" t="s">
        <v>3378</v>
      </c>
      <c r="B139" s="654" t="s">
        <v>3381</v>
      </c>
      <c r="C139" s="654" t="s">
        <v>3382</v>
      </c>
      <c r="D139" s="654"/>
      <c r="E139" s="654"/>
    </row>
    <row r="140" spans="1:5">
      <c r="A140" s="654" t="s">
        <v>3378</v>
      </c>
      <c r="B140" s="654" t="s">
        <v>3383</v>
      </c>
      <c r="C140" s="654" t="s">
        <v>3384</v>
      </c>
      <c r="D140" s="654"/>
      <c r="E140" s="654"/>
    </row>
    <row r="141" spans="1:5">
      <c r="A141" s="654" t="s">
        <v>3378</v>
      </c>
      <c r="B141" s="654" t="s">
        <v>3385</v>
      </c>
      <c r="C141" s="654" t="s">
        <v>3386</v>
      </c>
      <c r="D141" s="654"/>
      <c r="E141" s="654"/>
    </row>
    <row r="142" spans="1:5">
      <c r="A142" s="654" t="s">
        <v>3378</v>
      </c>
      <c r="B142" s="654" t="s">
        <v>3378</v>
      </c>
      <c r="C142" s="654" t="s">
        <v>3387</v>
      </c>
      <c r="D142" s="654"/>
      <c r="E142" s="654"/>
    </row>
    <row r="143" spans="1:5">
      <c r="A143" s="654" t="s">
        <v>3378</v>
      </c>
      <c r="B143" s="654" t="s">
        <v>3388</v>
      </c>
      <c r="C143" s="654" t="s">
        <v>3389</v>
      </c>
      <c r="D143" s="654"/>
      <c r="E143" s="654"/>
    </row>
    <row r="144" spans="1:5">
      <c r="A144" s="654" t="s">
        <v>3378</v>
      </c>
      <c r="B144" s="654" t="s">
        <v>3390</v>
      </c>
      <c r="C144" s="654" t="s">
        <v>3391</v>
      </c>
      <c r="D144" s="654"/>
      <c r="E144" s="654"/>
    </row>
    <row r="145" spans="1:5">
      <c r="A145" s="654" t="s">
        <v>3378</v>
      </c>
      <c r="B145" s="654" t="s">
        <v>3392</v>
      </c>
      <c r="C145" s="654" t="s">
        <v>3393</v>
      </c>
      <c r="D145" s="654"/>
      <c r="E145" s="654"/>
    </row>
    <row r="146" spans="1:5">
      <c r="A146" s="654" t="s">
        <v>3378</v>
      </c>
      <c r="B146" s="654" t="s">
        <v>3394</v>
      </c>
      <c r="C146" s="654" t="s">
        <v>3395</v>
      </c>
      <c r="D146" s="654"/>
      <c r="E146" s="654"/>
    </row>
    <row r="147" spans="1:5">
      <c r="A147" s="654" t="s">
        <v>3378</v>
      </c>
      <c r="B147" s="654" t="s">
        <v>3396</v>
      </c>
      <c r="C147" s="654" t="s">
        <v>3397</v>
      </c>
      <c r="D147" s="654"/>
      <c r="E147" s="654"/>
    </row>
    <row r="148" spans="1:5">
      <c r="A148" s="654" t="s">
        <v>3378</v>
      </c>
      <c r="B148" s="654" t="s">
        <v>3398</v>
      </c>
      <c r="C148" s="654" t="s">
        <v>3399</v>
      </c>
      <c r="D148" s="654"/>
      <c r="E148" s="654"/>
    </row>
    <row r="149" spans="1:5">
      <c r="A149" s="654" t="s">
        <v>3378</v>
      </c>
      <c r="B149" s="654" t="s">
        <v>3400</v>
      </c>
      <c r="C149" s="654" t="s">
        <v>3401</v>
      </c>
      <c r="D149" s="654"/>
      <c r="E149" s="654"/>
    </row>
    <row r="150" spans="1:5">
      <c r="A150" s="654" t="s">
        <v>3378</v>
      </c>
      <c r="B150" s="654" t="s">
        <v>3402</v>
      </c>
      <c r="C150" s="654" t="s">
        <v>3403</v>
      </c>
      <c r="D150" s="654"/>
      <c r="E150" s="654"/>
    </row>
    <row r="151" spans="1:5">
      <c r="A151" s="654" t="s">
        <v>3378</v>
      </c>
      <c r="B151" s="654" t="s">
        <v>3404</v>
      </c>
      <c r="C151" s="654" t="s">
        <v>3405</v>
      </c>
      <c r="D151" s="654"/>
      <c r="E151" s="654"/>
    </row>
    <row r="152" spans="1:5">
      <c r="A152" s="654" t="s">
        <v>3378</v>
      </c>
      <c r="B152" s="654" t="s">
        <v>3406</v>
      </c>
      <c r="C152" s="654" t="s">
        <v>3407</v>
      </c>
      <c r="D152" s="654"/>
      <c r="E152" s="654"/>
    </row>
    <row r="153" spans="1:5">
      <c r="A153" s="654" t="s">
        <v>3378</v>
      </c>
      <c r="B153" s="654" t="s">
        <v>3408</v>
      </c>
      <c r="C153" s="654" t="s">
        <v>3409</v>
      </c>
      <c r="D153" s="654"/>
      <c r="E153" s="654"/>
    </row>
    <row r="154" spans="1:5">
      <c r="A154" s="654" t="s">
        <v>3378</v>
      </c>
      <c r="B154" s="654" t="s">
        <v>3410</v>
      </c>
      <c r="C154" s="654" t="s">
        <v>3411</v>
      </c>
      <c r="D154" s="654"/>
      <c r="E154" s="654"/>
    </row>
    <row r="155" spans="1:5">
      <c r="A155" s="654" t="s">
        <v>3378</v>
      </c>
      <c r="B155" s="654" t="s">
        <v>3412</v>
      </c>
      <c r="C155" s="654" t="s">
        <v>3413</v>
      </c>
      <c r="D155" s="654"/>
      <c r="E155" s="654"/>
    </row>
    <row r="156" spans="1:5">
      <c r="A156" s="654" t="s">
        <v>3378</v>
      </c>
      <c r="B156" s="654" t="s">
        <v>3414</v>
      </c>
      <c r="C156" s="654" t="s">
        <v>3415</v>
      </c>
      <c r="D156" s="654"/>
      <c r="E156" s="654"/>
    </row>
    <row r="157" spans="1:5">
      <c r="A157" s="654" t="s">
        <v>3378</v>
      </c>
      <c r="B157" s="654" t="s">
        <v>3416</v>
      </c>
      <c r="C157" s="654" t="s">
        <v>3417</v>
      </c>
      <c r="D157" s="654"/>
      <c r="E157" s="654"/>
    </row>
    <row r="158" spans="1:5">
      <c r="A158" s="654" t="s">
        <v>3378</v>
      </c>
      <c r="B158" s="654" t="s">
        <v>3418</v>
      </c>
      <c r="C158" s="654" t="s">
        <v>3419</v>
      </c>
      <c r="D158" s="654"/>
      <c r="E158" s="654"/>
    </row>
    <row r="159" spans="1:5">
      <c r="A159" s="654" t="s">
        <v>3378</v>
      </c>
      <c r="B159" s="654" t="s">
        <v>3420</v>
      </c>
      <c r="C159" s="654" t="s">
        <v>3421</v>
      </c>
      <c r="D159" s="654"/>
      <c r="E159" s="654"/>
    </row>
    <row r="160" spans="1:5">
      <c r="A160" s="654" t="s">
        <v>3422</v>
      </c>
      <c r="B160" s="654" t="s">
        <v>3422</v>
      </c>
      <c r="C160" s="654" t="s">
        <v>3423</v>
      </c>
      <c r="D160" s="654"/>
      <c r="E160" s="654"/>
    </row>
    <row r="161" spans="1:5">
      <c r="A161" s="654" t="s">
        <v>3422</v>
      </c>
      <c r="B161" s="654" t="s">
        <v>3424</v>
      </c>
      <c r="C161" s="654" t="s">
        <v>3425</v>
      </c>
      <c r="D161" s="654"/>
      <c r="E161" s="654"/>
    </row>
    <row r="162" spans="1:5">
      <c r="A162" s="654" t="s">
        <v>3422</v>
      </c>
      <c r="B162" s="654" t="s">
        <v>3426</v>
      </c>
      <c r="C162" s="654" t="s">
        <v>3427</v>
      </c>
      <c r="D162" s="654"/>
      <c r="E162" s="654"/>
    </row>
    <row r="163" spans="1:5">
      <c r="A163" s="654" t="s">
        <v>3422</v>
      </c>
      <c r="B163" s="654" t="s">
        <v>3428</v>
      </c>
      <c r="C163" s="654" t="s">
        <v>3429</v>
      </c>
      <c r="D163" s="654"/>
      <c r="E163" s="654"/>
    </row>
    <row r="164" spans="1:5">
      <c r="A164" s="654" t="s">
        <v>3422</v>
      </c>
      <c r="B164" s="654" t="s">
        <v>3430</v>
      </c>
      <c r="C164" s="654" t="s">
        <v>3431</v>
      </c>
      <c r="D164" s="654"/>
      <c r="E164" s="654"/>
    </row>
    <row r="165" spans="1:5">
      <c r="A165" s="654" t="s">
        <v>3422</v>
      </c>
      <c r="B165" s="654" t="s">
        <v>3432</v>
      </c>
      <c r="C165" s="654" t="s">
        <v>3433</v>
      </c>
      <c r="D165" s="654"/>
      <c r="E165" s="654"/>
    </row>
    <row r="166" spans="1:5">
      <c r="A166" s="654" t="s">
        <v>3422</v>
      </c>
      <c r="B166" s="654" t="s">
        <v>3434</v>
      </c>
      <c r="C166" s="654" t="s">
        <v>3435</v>
      </c>
      <c r="D166" s="654"/>
      <c r="E166" s="654"/>
    </row>
    <row r="167" spans="1:5">
      <c r="A167" s="654" t="s">
        <v>3422</v>
      </c>
      <c r="B167" s="654" t="s">
        <v>3436</v>
      </c>
      <c r="C167" s="654" t="s">
        <v>3437</v>
      </c>
      <c r="D167" s="654"/>
      <c r="E167" s="654"/>
    </row>
    <row r="168" spans="1:5">
      <c r="A168" s="654" t="s">
        <v>3422</v>
      </c>
      <c r="B168" s="654" t="s">
        <v>3438</v>
      </c>
      <c r="C168" s="654" t="s">
        <v>3439</v>
      </c>
      <c r="D168" s="654"/>
      <c r="E168" s="654"/>
    </row>
    <row r="169" spans="1:5">
      <c r="A169" s="654" t="s">
        <v>3422</v>
      </c>
      <c r="B169" s="654" t="s">
        <v>3440</v>
      </c>
      <c r="C169" s="654" t="s">
        <v>3441</v>
      </c>
      <c r="D169" s="654"/>
      <c r="E169" s="654"/>
    </row>
    <row r="170" spans="1:5">
      <c r="A170" s="654" t="s">
        <v>3422</v>
      </c>
      <c r="B170" s="654" t="s">
        <v>3442</v>
      </c>
      <c r="C170" s="654" t="s">
        <v>3443</v>
      </c>
      <c r="D170" s="654"/>
      <c r="E170" s="654"/>
    </row>
    <row r="171" spans="1:5">
      <c r="A171" s="654" t="s">
        <v>3422</v>
      </c>
      <c r="B171" s="654" t="s">
        <v>3444</v>
      </c>
      <c r="C171" s="654" t="s">
        <v>3445</v>
      </c>
      <c r="D171" s="654"/>
      <c r="E171" s="654"/>
    </row>
    <row r="172" spans="1:5">
      <c r="A172" s="654" t="s">
        <v>3422</v>
      </c>
      <c r="B172" s="654" t="s">
        <v>3446</v>
      </c>
      <c r="C172" s="654" t="s">
        <v>3447</v>
      </c>
      <c r="D172" s="654"/>
      <c r="E172" s="654"/>
    </row>
    <row r="173" spans="1:5">
      <c r="A173" s="654" t="s">
        <v>3448</v>
      </c>
      <c r="B173" s="654" t="s">
        <v>3449</v>
      </c>
      <c r="C173" s="654" t="s">
        <v>3450</v>
      </c>
      <c r="D173" s="654"/>
      <c r="E173" s="654"/>
    </row>
    <row r="174" spans="1:5">
      <c r="A174" s="654" t="s">
        <v>3448</v>
      </c>
      <c r="B174" s="654" t="s">
        <v>3448</v>
      </c>
      <c r="C174" s="654" t="s">
        <v>3451</v>
      </c>
      <c r="D174" s="654"/>
      <c r="E174" s="654"/>
    </row>
    <row r="175" spans="1:5">
      <c r="A175" s="654" t="s">
        <v>3448</v>
      </c>
      <c r="B175" s="654" t="s">
        <v>3452</v>
      </c>
      <c r="C175" s="654" t="s">
        <v>3453</v>
      </c>
      <c r="D175" s="654"/>
      <c r="E175" s="654"/>
    </row>
    <row r="176" spans="1:5">
      <c r="A176" s="654" t="s">
        <v>3448</v>
      </c>
      <c r="B176" s="654" t="s">
        <v>3454</v>
      </c>
      <c r="C176" s="654" t="s">
        <v>3455</v>
      </c>
      <c r="D176" s="654"/>
      <c r="E176" s="654"/>
    </row>
    <row r="177" spans="1:5">
      <c r="A177" s="654" t="s">
        <v>3448</v>
      </c>
      <c r="B177" s="654" t="s">
        <v>3456</v>
      </c>
      <c r="C177" s="654" t="s">
        <v>3457</v>
      </c>
      <c r="D177" s="654"/>
      <c r="E177" s="654"/>
    </row>
    <row r="178" spans="1:5">
      <c r="A178" s="654" t="s">
        <v>3458</v>
      </c>
      <c r="B178" s="654" t="s">
        <v>3459</v>
      </c>
      <c r="C178" s="654" t="s">
        <v>3460</v>
      </c>
      <c r="D178" s="654"/>
      <c r="E178" s="654"/>
    </row>
    <row r="179" spans="1:5">
      <c r="A179" s="654" t="s">
        <v>3458</v>
      </c>
      <c r="B179" s="654" t="s">
        <v>3461</v>
      </c>
      <c r="C179" s="654" t="s">
        <v>3462</v>
      </c>
      <c r="D179" s="654"/>
      <c r="E179" s="654"/>
    </row>
    <row r="180" spans="1:5">
      <c r="A180" s="654" t="s">
        <v>3458</v>
      </c>
      <c r="B180" s="654" t="s">
        <v>3463</v>
      </c>
      <c r="C180" s="654" t="s">
        <v>3464</v>
      </c>
      <c r="D180" s="654"/>
      <c r="E180" s="654"/>
    </row>
    <row r="181" spans="1:5">
      <c r="A181" s="654" t="s">
        <v>3458</v>
      </c>
      <c r="B181" s="654" t="s">
        <v>3465</v>
      </c>
      <c r="C181" s="654" t="s">
        <v>3466</v>
      </c>
      <c r="D181" s="654"/>
      <c r="E181" s="654"/>
    </row>
    <row r="182" spans="1:5">
      <c r="A182" s="654" t="s">
        <v>3458</v>
      </c>
      <c r="B182" s="654" t="s">
        <v>3467</v>
      </c>
      <c r="C182" s="654" t="s">
        <v>3468</v>
      </c>
      <c r="D182" s="654"/>
      <c r="E182" s="654"/>
    </row>
    <row r="183" spans="1:5">
      <c r="A183" s="654" t="s">
        <v>3458</v>
      </c>
      <c r="B183" s="654" t="s">
        <v>3469</v>
      </c>
      <c r="C183" s="654" t="s">
        <v>3470</v>
      </c>
      <c r="D183" s="654"/>
      <c r="E183" s="654"/>
    </row>
    <row r="184" spans="1:5">
      <c r="A184" s="654" t="s">
        <v>3458</v>
      </c>
      <c r="B184" s="654" t="s">
        <v>3471</v>
      </c>
      <c r="C184" s="654" t="s">
        <v>3472</v>
      </c>
      <c r="D184" s="654"/>
      <c r="E184" s="654"/>
    </row>
    <row r="185" spans="1:5">
      <c r="A185" s="654" t="s">
        <v>3458</v>
      </c>
      <c r="B185" s="654" t="s">
        <v>3473</v>
      </c>
      <c r="C185" s="654" t="s">
        <v>3474</v>
      </c>
      <c r="D185" s="654"/>
      <c r="E185" s="654"/>
    </row>
    <row r="186" spans="1:5">
      <c r="A186" s="654" t="s">
        <v>3458</v>
      </c>
      <c r="B186" s="654" t="s">
        <v>3475</v>
      </c>
      <c r="C186" s="654" t="s">
        <v>3476</v>
      </c>
      <c r="D186" s="654"/>
      <c r="E186" s="654"/>
    </row>
    <row r="187" spans="1:5">
      <c r="A187" s="654" t="s">
        <v>3458</v>
      </c>
      <c r="B187" s="654" t="s">
        <v>3388</v>
      </c>
      <c r="C187" s="654" t="s">
        <v>3477</v>
      </c>
      <c r="D187" s="654"/>
      <c r="E187" s="654"/>
    </row>
    <row r="188" spans="1:5">
      <c r="A188" s="654" t="s">
        <v>3458</v>
      </c>
      <c r="B188" s="654" t="s">
        <v>3458</v>
      </c>
      <c r="C188" s="654" t="s">
        <v>3478</v>
      </c>
      <c r="D188" s="654"/>
      <c r="E188" s="654"/>
    </row>
    <row r="189" spans="1:5">
      <c r="A189" s="654" t="s">
        <v>3458</v>
      </c>
      <c r="B189" s="654" t="s">
        <v>3479</v>
      </c>
      <c r="C189" s="654" t="s">
        <v>3480</v>
      </c>
      <c r="D189" s="654"/>
      <c r="E189" s="654"/>
    </row>
    <row r="190" spans="1:5">
      <c r="A190" s="654" t="s">
        <v>3458</v>
      </c>
      <c r="B190" s="654" t="s">
        <v>3481</v>
      </c>
      <c r="C190" s="654" t="s">
        <v>3482</v>
      </c>
      <c r="D190" s="654"/>
      <c r="E190" s="654"/>
    </row>
    <row r="191" spans="1:5">
      <c r="A191" s="654" t="s">
        <v>3458</v>
      </c>
      <c r="B191" s="654" t="s">
        <v>3483</v>
      </c>
      <c r="C191" s="654" t="s">
        <v>3484</v>
      </c>
      <c r="D191" s="654"/>
      <c r="E191" s="654"/>
    </row>
    <row r="192" spans="1:5">
      <c r="A192" s="654" t="s">
        <v>3458</v>
      </c>
      <c r="B192" s="654" t="s">
        <v>3485</v>
      </c>
      <c r="C192" s="654" t="s">
        <v>3486</v>
      </c>
      <c r="D192" s="654"/>
      <c r="E192" s="654"/>
    </row>
    <row r="193" spans="1:5">
      <c r="A193" s="654" t="s">
        <v>3487</v>
      </c>
      <c r="B193" s="654" t="s">
        <v>3488</v>
      </c>
      <c r="C193" s="654" t="s">
        <v>3489</v>
      </c>
      <c r="D193" s="654"/>
      <c r="E193" s="654"/>
    </row>
    <row r="194" spans="1:5">
      <c r="A194" s="654" t="s">
        <v>3487</v>
      </c>
      <c r="B194" s="654" t="s">
        <v>3490</v>
      </c>
      <c r="C194" s="654" t="s">
        <v>3491</v>
      </c>
      <c r="D194" s="654"/>
      <c r="E194" s="654"/>
    </row>
    <row r="195" spans="1:5">
      <c r="A195" s="654" t="s">
        <v>3487</v>
      </c>
      <c r="B195" s="654" t="s">
        <v>3492</v>
      </c>
      <c r="C195" s="654" t="s">
        <v>3493</v>
      </c>
      <c r="D195" s="654"/>
      <c r="E195" s="654"/>
    </row>
    <row r="196" spans="1:5">
      <c r="A196" s="654" t="s">
        <v>3487</v>
      </c>
      <c r="B196" s="654" t="s">
        <v>3494</v>
      </c>
      <c r="C196" s="654" t="s">
        <v>3495</v>
      </c>
      <c r="D196" s="654"/>
      <c r="E196" s="654"/>
    </row>
    <row r="197" spans="1:5">
      <c r="A197" s="654" t="s">
        <v>3487</v>
      </c>
      <c r="B197" s="654" t="s">
        <v>3487</v>
      </c>
      <c r="C197" s="654" t="s">
        <v>3496</v>
      </c>
      <c r="D197" s="654"/>
      <c r="E197" s="654"/>
    </row>
    <row r="198" spans="1:5">
      <c r="A198" s="654" t="s">
        <v>3487</v>
      </c>
      <c r="B198" s="654" t="s">
        <v>3497</v>
      </c>
      <c r="C198" s="654" t="s">
        <v>3498</v>
      </c>
      <c r="D198" s="654"/>
      <c r="E198" s="654"/>
    </row>
    <row r="199" spans="1:5">
      <c r="A199" s="654" t="s">
        <v>3487</v>
      </c>
      <c r="B199" s="654" t="s">
        <v>3499</v>
      </c>
      <c r="C199" s="654" t="s">
        <v>3500</v>
      </c>
      <c r="D199" s="654"/>
      <c r="E199" s="654"/>
    </row>
    <row r="200" spans="1:5">
      <c r="A200" s="654" t="s">
        <v>3487</v>
      </c>
      <c r="B200" s="654" t="s">
        <v>3501</v>
      </c>
      <c r="C200" s="654" t="s">
        <v>3502</v>
      </c>
      <c r="D200" s="654"/>
      <c r="E200" s="654"/>
    </row>
    <row r="201" spans="1:5">
      <c r="A201" s="654" t="s">
        <v>3487</v>
      </c>
      <c r="B201" s="654" t="s">
        <v>3503</v>
      </c>
      <c r="C201" s="654" t="s">
        <v>3504</v>
      </c>
      <c r="D201" s="654"/>
      <c r="E201" s="654"/>
    </row>
    <row r="202" spans="1:5">
      <c r="A202" s="654" t="s">
        <v>3487</v>
      </c>
      <c r="B202" s="654" t="s">
        <v>3505</v>
      </c>
      <c r="C202" s="654" t="s">
        <v>3506</v>
      </c>
      <c r="D202" s="654"/>
      <c r="E202" s="654"/>
    </row>
    <row r="203" spans="1:5">
      <c r="A203" s="654" t="s">
        <v>3487</v>
      </c>
      <c r="B203" s="654" t="s">
        <v>3507</v>
      </c>
      <c r="C203" s="654" t="s">
        <v>3508</v>
      </c>
      <c r="D203" s="654"/>
      <c r="E203" s="654"/>
    </row>
    <row r="204" spans="1:5">
      <c r="A204" s="654" t="s">
        <v>3487</v>
      </c>
      <c r="B204" s="654" t="s">
        <v>3438</v>
      </c>
      <c r="C204" s="654" t="s">
        <v>3509</v>
      </c>
      <c r="D204" s="654"/>
      <c r="E204" s="654"/>
    </row>
    <row r="205" spans="1:5">
      <c r="A205" s="654" t="s">
        <v>3487</v>
      </c>
      <c r="B205" s="654" t="s">
        <v>3510</v>
      </c>
      <c r="C205" s="654" t="s">
        <v>3511</v>
      </c>
      <c r="D205" s="654"/>
      <c r="E205" s="654"/>
    </row>
    <row r="206" spans="1:5">
      <c r="A206" s="654" t="s">
        <v>3487</v>
      </c>
      <c r="B206" s="654" t="s">
        <v>3512</v>
      </c>
      <c r="C206" s="654" t="s">
        <v>3513</v>
      </c>
      <c r="D206" s="654"/>
      <c r="E206" s="654"/>
    </row>
    <row r="207" spans="1:5">
      <c r="A207" s="654" t="s">
        <v>3514</v>
      </c>
      <c r="B207" s="654" t="s">
        <v>3515</v>
      </c>
      <c r="C207" s="654" t="s">
        <v>3516</v>
      </c>
      <c r="D207" s="654"/>
      <c r="E207" s="654"/>
    </row>
    <row r="208" spans="1:5">
      <c r="A208" s="654" t="s">
        <v>3514</v>
      </c>
      <c r="B208" s="654" t="s">
        <v>3517</v>
      </c>
      <c r="C208" s="654" t="s">
        <v>3518</v>
      </c>
      <c r="D208" s="654"/>
      <c r="E208" s="654"/>
    </row>
    <row r="209" spans="1:5">
      <c r="A209" s="654" t="s">
        <v>3514</v>
      </c>
      <c r="B209" s="654" t="s">
        <v>3519</v>
      </c>
      <c r="C209" s="654" t="s">
        <v>3520</v>
      </c>
      <c r="D209" s="654"/>
      <c r="E209" s="654"/>
    </row>
    <row r="210" spans="1:5">
      <c r="A210" s="654" t="s">
        <v>3514</v>
      </c>
      <c r="B210" s="654" t="s">
        <v>3521</v>
      </c>
      <c r="C210" s="654" t="s">
        <v>3522</v>
      </c>
      <c r="D210" s="654"/>
      <c r="E210" s="654"/>
    </row>
    <row r="211" spans="1:5">
      <c r="A211" s="654" t="s">
        <v>3514</v>
      </c>
      <c r="B211" s="654" t="s">
        <v>3523</v>
      </c>
      <c r="C211" s="654" t="s">
        <v>3524</v>
      </c>
      <c r="D211" s="654"/>
      <c r="E211" s="654"/>
    </row>
    <row r="212" spans="1:5">
      <c r="A212" s="654" t="s">
        <v>3514</v>
      </c>
      <c r="B212" s="654" t="s">
        <v>3525</v>
      </c>
      <c r="C212" s="654" t="s">
        <v>3526</v>
      </c>
      <c r="D212" s="654"/>
      <c r="E212" s="654"/>
    </row>
    <row r="213" spans="1:5">
      <c r="A213" s="654" t="s">
        <v>3514</v>
      </c>
      <c r="B213" s="654" t="s">
        <v>3527</v>
      </c>
      <c r="C213" s="654" t="s">
        <v>3528</v>
      </c>
      <c r="D213" s="654"/>
      <c r="E213" s="654"/>
    </row>
    <row r="214" spans="1:5">
      <c r="A214" s="654" t="s">
        <v>3514</v>
      </c>
      <c r="B214" s="654" t="s">
        <v>3514</v>
      </c>
      <c r="C214" s="654" t="s">
        <v>3529</v>
      </c>
      <c r="D214" s="654"/>
      <c r="E214" s="654"/>
    </row>
    <row r="215" spans="1:5">
      <c r="A215" s="654" t="s">
        <v>3514</v>
      </c>
      <c r="B215" s="654" t="s">
        <v>3530</v>
      </c>
      <c r="C215" s="654" t="s">
        <v>3531</v>
      </c>
      <c r="D215" s="654"/>
      <c r="E215" s="654"/>
    </row>
    <row r="216" spans="1:5">
      <c r="A216" s="654" t="s">
        <v>3514</v>
      </c>
      <c r="B216" s="654" t="s">
        <v>3532</v>
      </c>
      <c r="C216" s="654" t="s">
        <v>3533</v>
      </c>
      <c r="D216" s="654"/>
      <c r="E216" s="654"/>
    </row>
    <row r="217" spans="1:5">
      <c r="A217" s="654" t="s">
        <v>3514</v>
      </c>
      <c r="B217" s="654" t="s">
        <v>3534</v>
      </c>
      <c r="C217" s="654" t="s">
        <v>3535</v>
      </c>
      <c r="D217" s="654"/>
      <c r="E217" s="654"/>
    </row>
    <row r="218" spans="1:5">
      <c r="A218" s="654" t="s">
        <v>3514</v>
      </c>
      <c r="B218" s="654" t="s">
        <v>3536</v>
      </c>
      <c r="C218" s="654" t="s">
        <v>3537</v>
      </c>
      <c r="D218" s="654"/>
      <c r="E218" s="654"/>
    </row>
    <row r="219" spans="1:5">
      <c r="A219" s="654" t="s">
        <v>3514</v>
      </c>
      <c r="B219" s="654" t="s">
        <v>3538</v>
      </c>
      <c r="C219" s="654" t="s">
        <v>3539</v>
      </c>
      <c r="D219" s="654"/>
      <c r="E219" s="654"/>
    </row>
    <row r="220" spans="1:5">
      <c r="A220" s="654" t="s">
        <v>3514</v>
      </c>
      <c r="B220" s="654" t="s">
        <v>3270</v>
      </c>
      <c r="C220" s="654" t="s">
        <v>3540</v>
      </c>
      <c r="D220" s="654"/>
      <c r="E220" s="654"/>
    </row>
    <row r="221" spans="1:5">
      <c r="A221" s="654" t="s">
        <v>3514</v>
      </c>
      <c r="B221" s="654" t="s">
        <v>3541</v>
      </c>
      <c r="C221" s="654" t="s">
        <v>3542</v>
      </c>
      <c r="D221" s="654"/>
      <c r="E221" s="654"/>
    </row>
    <row r="222" spans="1:5">
      <c r="A222" s="654" t="s">
        <v>3514</v>
      </c>
      <c r="B222" s="654" t="s">
        <v>3543</v>
      </c>
      <c r="C222" s="654" t="s">
        <v>3544</v>
      </c>
      <c r="D222" s="654"/>
      <c r="E222" s="654"/>
    </row>
    <row r="223" spans="1:5">
      <c r="A223" s="654" t="s">
        <v>3514</v>
      </c>
      <c r="B223" s="654" t="s">
        <v>3545</v>
      </c>
      <c r="C223" s="654" t="s">
        <v>3546</v>
      </c>
      <c r="D223" s="654"/>
      <c r="E223" s="654"/>
    </row>
    <row r="224" spans="1:5">
      <c r="A224" s="654" t="s">
        <v>3514</v>
      </c>
      <c r="B224" s="654" t="s">
        <v>3547</v>
      </c>
      <c r="C224" s="654" t="s">
        <v>3548</v>
      </c>
      <c r="D224" s="654"/>
      <c r="E224" s="654"/>
    </row>
    <row r="225" spans="1:5">
      <c r="A225" s="654" t="s">
        <v>3514</v>
      </c>
      <c r="B225" s="654" t="s">
        <v>3549</v>
      </c>
      <c r="C225" s="654" t="s">
        <v>3550</v>
      </c>
      <c r="D225" s="654"/>
      <c r="E225" s="654"/>
    </row>
    <row r="226" spans="1:5">
      <c r="A226" s="654" t="s">
        <v>3514</v>
      </c>
      <c r="B226" s="654" t="s">
        <v>3551</v>
      </c>
      <c r="C226" s="654" t="s">
        <v>3552</v>
      </c>
      <c r="D226" s="654"/>
      <c r="E226" s="654"/>
    </row>
    <row r="227" spans="1:5">
      <c r="A227" s="654" t="s">
        <v>3514</v>
      </c>
      <c r="B227" s="654" t="s">
        <v>3553</v>
      </c>
      <c r="C227" s="654" t="s">
        <v>3554</v>
      </c>
      <c r="D227" s="654"/>
      <c r="E227" s="654"/>
    </row>
    <row r="228" spans="1:5">
      <c r="A228" s="654" t="s">
        <v>3514</v>
      </c>
      <c r="B228" s="654" t="s">
        <v>3555</v>
      </c>
      <c r="C228" s="654" t="s">
        <v>3556</v>
      </c>
      <c r="D228" s="654"/>
      <c r="E228" s="654"/>
    </row>
    <row r="229" spans="1:5">
      <c r="A229" s="654" t="s">
        <v>3557</v>
      </c>
      <c r="B229" s="654" t="s">
        <v>3558</v>
      </c>
      <c r="C229" s="654" t="s">
        <v>3559</v>
      </c>
      <c r="D229" s="654"/>
      <c r="E229" s="654"/>
    </row>
    <row r="230" spans="1:5">
      <c r="A230" s="654" t="s">
        <v>3557</v>
      </c>
      <c r="B230" s="654" t="s">
        <v>3560</v>
      </c>
      <c r="C230" s="654" t="s">
        <v>3561</v>
      </c>
      <c r="D230" s="654"/>
      <c r="E230" s="654"/>
    </row>
    <row r="231" spans="1:5">
      <c r="A231" s="654" t="s">
        <v>3557</v>
      </c>
      <c r="B231" s="654" t="s">
        <v>3562</v>
      </c>
      <c r="C231" s="654" t="s">
        <v>3563</v>
      </c>
      <c r="D231" s="654"/>
      <c r="E231" s="654"/>
    </row>
    <row r="232" spans="1:5">
      <c r="A232" s="654" t="s">
        <v>3557</v>
      </c>
      <c r="B232" s="654" t="s">
        <v>3557</v>
      </c>
      <c r="C232" s="654" t="s">
        <v>3564</v>
      </c>
      <c r="D232" s="654"/>
      <c r="E232" s="654"/>
    </row>
    <row r="233" spans="1:5">
      <c r="A233" s="654" t="s">
        <v>3557</v>
      </c>
      <c r="B233" s="654" t="s">
        <v>3565</v>
      </c>
      <c r="C233" s="654" t="s">
        <v>3566</v>
      </c>
      <c r="D233" s="654"/>
      <c r="E233" s="654"/>
    </row>
    <row r="234" spans="1:5">
      <c r="A234" s="654" t="s">
        <v>3557</v>
      </c>
      <c r="B234" s="654" t="s">
        <v>3567</v>
      </c>
      <c r="C234" s="654" t="s">
        <v>3568</v>
      </c>
      <c r="D234" s="654"/>
      <c r="E234" s="654"/>
    </row>
    <row r="235" spans="1:5">
      <c r="A235" s="654" t="s">
        <v>3557</v>
      </c>
      <c r="B235" s="654" t="s">
        <v>3569</v>
      </c>
      <c r="C235" s="654" t="s">
        <v>3570</v>
      </c>
      <c r="D235" s="654"/>
      <c r="E235" s="654"/>
    </row>
    <row r="236" spans="1:5">
      <c r="A236" s="654" t="s">
        <v>3571</v>
      </c>
      <c r="B236" s="654" t="s">
        <v>3572</v>
      </c>
      <c r="C236" s="654" t="s">
        <v>3573</v>
      </c>
      <c r="D236" s="654"/>
      <c r="E236" s="654"/>
    </row>
    <row r="237" spans="1:5">
      <c r="A237" s="654" t="s">
        <v>3571</v>
      </c>
      <c r="B237" s="654" t="s">
        <v>3574</v>
      </c>
      <c r="C237" s="654" t="s">
        <v>3575</v>
      </c>
      <c r="D237" s="654"/>
      <c r="E237" s="654"/>
    </row>
    <row r="238" spans="1:5">
      <c r="A238" s="654" t="s">
        <v>3571</v>
      </c>
      <c r="B238" s="654" t="s">
        <v>3576</v>
      </c>
      <c r="C238" s="654" t="s">
        <v>3577</v>
      </c>
      <c r="D238" s="654"/>
      <c r="E238" s="654"/>
    </row>
    <row r="239" spans="1:5">
      <c r="A239" s="654" t="s">
        <v>3571</v>
      </c>
      <c r="B239" s="654" t="s">
        <v>3578</v>
      </c>
      <c r="C239" s="654" t="s">
        <v>3579</v>
      </c>
      <c r="D239" s="654"/>
      <c r="E239" s="654"/>
    </row>
    <row r="240" spans="1:5">
      <c r="A240" s="654" t="s">
        <v>3571</v>
      </c>
      <c r="B240" s="654" t="s">
        <v>3580</v>
      </c>
      <c r="C240" s="654" t="s">
        <v>3581</v>
      </c>
      <c r="D240" s="654"/>
      <c r="E240" s="654"/>
    </row>
    <row r="241" spans="1:5">
      <c r="A241" s="654" t="s">
        <v>3571</v>
      </c>
      <c r="B241" s="654" t="s">
        <v>3582</v>
      </c>
      <c r="C241" s="654" t="s">
        <v>3583</v>
      </c>
      <c r="D241" s="654"/>
      <c r="E241" s="654"/>
    </row>
    <row r="242" spans="1:5">
      <c r="A242" s="654" t="s">
        <v>3571</v>
      </c>
      <c r="B242" s="654" t="s">
        <v>3499</v>
      </c>
      <c r="C242" s="654" t="s">
        <v>3584</v>
      </c>
      <c r="D242" s="654"/>
      <c r="E242" s="654"/>
    </row>
    <row r="243" spans="1:5">
      <c r="A243" s="654" t="s">
        <v>3571</v>
      </c>
      <c r="B243" s="654" t="s">
        <v>3585</v>
      </c>
      <c r="C243" s="654" t="s">
        <v>3586</v>
      </c>
      <c r="D243" s="654"/>
      <c r="E243" s="654"/>
    </row>
    <row r="244" spans="1:5">
      <c r="A244" s="654" t="s">
        <v>3571</v>
      </c>
      <c r="B244" s="654" t="s">
        <v>3571</v>
      </c>
      <c r="C244" s="654" t="s">
        <v>3587</v>
      </c>
      <c r="D244" s="654"/>
      <c r="E244" s="654"/>
    </row>
    <row r="245" spans="1:5">
      <c r="A245" s="654" t="s">
        <v>3571</v>
      </c>
      <c r="B245" s="654" t="s">
        <v>3588</v>
      </c>
      <c r="C245" s="654" t="s">
        <v>3589</v>
      </c>
      <c r="D245" s="654"/>
      <c r="E245" s="654"/>
    </row>
    <row r="246" spans="1:5">
      <c r="A246" s="654" t="s">
        <v>3571</v>
      </c>
      <c r="B246" s="654" t="s">
        <v>3590</v>
      </c>
      <c r="C246" s="654" t="s">
        <v>3591</v>
      </c>
      <c r="D246" s="654"/>
      <c r="E246" s="654"/>
    </row>
    <row r="247" spans="1:5">
      <c r="A247" s="654" t="s">
        <v>3571</v>
      </c>
      <c r="B247" s="654" t="s">
        <v>3592</v>
      </c>
      <c r="C247" s="654" t="s">
        <v>3593</v>
      </c>
      <c r="D247" s="654"/>
      <c r="E247" s="654"/>
    </row>
    <row r="248" spans="1:5">
      <c r="A248" s="654" t="s">
        <v>3571</v>
      </c>
      <c r="B248" s="654" t="s">
        <v>3594</v>
      </c>
      <c r="C248" s="654" t="s">
        <v>3595</v>
      </c>
      <c r="D248" s="654"/>
      <c r="E248" s="654"/>
    </row>
    <row r="249" spans="1:5">
      <c r="A249" s="654" t="s">
        <v>3571</v>
      </c>
      <c r="B249" s="654" t="s">
        <v>3596</v>
      </c>
      <c r="C249" s="654" t="s">
        <v>3597</v>
      </c>
      <c r="D249" s="654"/>
      <c r="E249" s="654"/>
    </row>
    <row r="250" spans="1:5">
      <c r="A250" s="654" t="s">
        <v>3571</v>
      </c>
      <c r="B250" s="654" t="s">
        <v>3598</v>
      </c>
      <c r="C250" s="654" t="s">
        <v>3599</v>
      </c>
      <c r="D250" s="654"/>
      <c r="E250" s="654"/>
    </row>
    <row r="251" spans="1:5">
      <c r="A251" s="654" t="s">
        <v>3571</v>
      </c>
      <c r="B251" s="654" t="s">
        <v>3600</v>
      </c>
      <c r="C251" s="654" t="s">
        <v>3601</v>
      </c>
      <c r="D251" s="654"/>
      <c r="E251" s="654"/>
    </row>
    <row r="252" spans="1:5">
      <c r="A252" s="654" t="s">
        <v>3571</v>
      </c>
      <c r="B252" s="654" t="s">
        <v>3602</v>
      </c>
      <c r="C252" s="654" t="s">
        <v>3603</v>
      </c>
      <c r="D252" s="654"/>
      <c r="E252" s="654"/>
    </row>
    <row r="253" spans="1:5">
      <c r="A253" s="654" t="s">
        <v>3571</v>
      </c>
      <c r="B253" s="654" t="s">
        <v>3604</v>
      </c>
      <c r="C253" s="654" t="s">
        <v>3605</v>
      </c>
      <c r="D253" s="654"/>
      <c r="E253" s="654"/>
    </row>
    <row r="254" spans="1:5">
      <c r="A254" s="654" t="s">
        <v>3571</v>
      </c>
      <c r="B254" s="654" t="s">
        <v>3606</v>
      </c>
      <c r="C254" s="654" t="s">
        <v>3607</v>
      </c>
      <c r="D254" s="654"/>
      <c r="E254" s="654"/>
    </row>
    <row r="255" spans="1:5">
      <c r="A255" s="654" t="s">
        <v>3571</v>
      </c>
      <c r="B255" s="654" t="s">
        <v>3608</v>
      </c>
      <c r="C255" s="654" t="s">
        <v>3609</v>
      </c>
      <c r="D255" s="654"/>
      <c r="E255" s="654"/>
    </row>
    <row r="256" spans="1:5">
      <c r="A256" s="654" t="s">
        <v>3610</v>
      </c>
      <c r="B256" s="654" t="s">
        <v>3611</v>
      </c>
      <c r="C256" s="654" t="s">
        <v>3612</v>
      </c>
      <c r="D256" s="654"/>
      <c r="E256" s="654"/>
    </row>
    <row r="257" spans="1:5">
      <c r="A257" s="654" t="s">
        <v>3610</v>
      </c>
      <c r="B257" s="654" t="s">
        <v>3613</v>
      </c>
      <c r="C257" s="654" t="s">
        <v>3614</v>
      </c>
      <c r="D257" s="654"/>
      <c r="E257" s="654"/>
    </row>
    <row r="258" spans="1:5">
      <c r="A258" s="654" t="s">
        <v>3610</v>
      </c>
      <c r="B258" s="654" t="s">
        <v>3615</v>
      </c>
      <c r="C258" s="654" t="s">
        <v>3616</v>
      </c>
      <c r="D258" s="654"/>
      <c r="E258" s="654"/>
    </row>
    <row r="259" spans="1:5">
      <c r="A259" s="654" t="s">
        <v>3610</v>
      </c>
      <c r="B259" s="654" t="s">
        <v>3617</v>
      </c>
      <c r="C259" s="654" t="s">
        <v>3618</v>
      </c>
      <c r="D259" s="654"/>
      <c r="E259" s="654"/>
    </row>
    <row r="260" spans="1:5">
      <c r="A260" s="654" t="s">
        <v>3610</v>
      </c>
      <c r="B260" s="654" t="s">
        <v>3619</v>
      </c>
      <c r="C260" s="654" t="s">
        <v>3620</v>
      </c>
      <c r="D260" s="654"/>
      <c r="E260" s="654"/>
    </row>
    <row r="261" spans="1:5">
      <c r="A261" s="654" t="s">
        <v>3610</v>
      </c>
      <c r="B261" s="654" t="s">
        <v>3621</v>
      </c>
      <c r="C261" s="654" t="s">
        <v>3622</v>
      </c>
      <c r="D261" s="654"/>
      <c r="E261" s="654"/>
    </row>
    <row r="262" spans="1:5">
      <c r="A262" s="654" t="s">
        <v>3610</v>
      </c>
      <c r="B262" s="654" t="s">
        <v>3623</v>
      </c>
      <c r="C262" s="654" t="s">
        <v>3624</v>
      </c>
      <c r="D262" s="654"/>
      <c r="E262" s="654"/>
    </row>
    <row r="263" spans="1:5">
      <c r="A263" s="654" t="s">
        <v>3610</v>
      </c>
      <c r="B263" s="654" t="s">
        <v>3625</v>
      </c>
      <c r="C263" s="654" t="s">
        <v>3626</v>
      </c>
      <c r="D263" s="654"/>
      <c r="E263" s="654"/>
    </row>
    <row r="264" spans="1:5">
      <c r="A264" s="654" t="s">
        <v>3610</v>
      </c>
      <c r="B264" s="654" t="s">
        <v>3627</v>
      </c>
      <c r="C264" s="654" t="s">
        <v>3628</v>
      </c>
      <c r="D264" s="654"/>
      <c r="E264" s="654"/>
    </row>
    <row r="265" spans="1:5">
      <c r="A265" s="654" t="s">
        <v>3610</v>
      </c>
      <c r="B265" s="654" t="s">
        <v>3629</v>
      </c>
      <c r="C265" s="654" t="s">
        <v>3630</v>
      </c>
      <c r="D265" s="654"/>
      <c r="E265" s="654"/>
    </row>
    <row r="266" spans="1:5">
      <c r="A266" s="654" t="s">
        <v>3610</v>
      </c>
      <c r="B266" s="654" t="s">
        <v>3631</v>
      </c>
      <c r="C266" s="654" t="s">
        <v>3632</v>
      </c>
      <c r="D266" s="654"/>
      <c r="E266" s="654"/>
    </row>
    <row r="267" spans="1:5">
      <c r="A267" s="654" t="s">
        <v>3610</v>
      </c>
      <c r="B267" s="654" t="s">
        <v>3610</v>
      </c>
      <c r="C267" s="654" t="s">
        <v>3633</v>
      </c>
      <c r="D267" s="654"/>
      <c r="E267" s="654"/>
    </row>
    <row r="268" spans="1:5">
      <c r="A268" s="654" t="s">
        <v>3610</v>
      </c>
      <c r="B268" s="654" t="s">
        <v>3634</v>
      </c>
      <c r="C268" s="654" t="s">
        <v>3635</v>
      </c>
      <c r="D268" s="654"/>
      <c r="E268" s="654"/>
    </row>
    <row r="269" spans="1:5">
      <c r="A269" s="654" t="s">
        <v>3610</v>
      </c>
      <c r="B269" s="654" t="s">
        <v>3636</v>
      </c>
      <c r="C269" s="654" t="s">
        <v>3637</v>
      </c>
      <c r="D269" s="654"/>
      <c r="E269" s="654"/>
    </row>
    <row r="270" spans="1:5">
      <c r="A270" s="654" t="s">
        <v>3610</v>
      </c>
      <c r="B270" s="654" t="s">
        <v>3638</v>
      </c>
      <c r="C270" s="654" t="s">
        <v>3639</v>
      </c>
      <c r="D270" s="654"/>
      <c r="E270" s="654"/>
    </row>
    <row r="271" spans="1:5">
      <c r="A271" s="654" t="s">
        <v>3610</v>
      </c>
      <c r="B271" s="654" t="s">
        <v>3640</v>
      </c>
      <c r="C271" s="654" t="s">
        <v>3641</v>
      </c>
      <c r="D271" s="654"/>
      <c r="E271" s="654"/>
    </row>
    <row r="272" spans="1:5">
      <c r="A272" s="654" t="s">
        <v>3610</v>
      </c>
      <c r="B272" s="654" t="s">
        <v>3642</v>
      </c>
      <c r="C272" s="654" t="s">
        <v>3643</v>
      </c>
      <c r="D272" s="654"/>
      <c r="E272" s="654"/>
    </row>
    <row r="273" spans="1:5">
      <c r="A273" s="654" t="s">
        <v>3610</v>
      </c>
      <c r="B273" s="654" t="s">
        <v>3644</v>
      </c>
      <c r="C273" s="654" t="s">
        <v>3645</v>
      </c>
      <c r="D273" s="654"/>
      <c r="E273" s="654"/>
    </row>
    <row r="274" spans="1:5">
      <c r="A274" s="654" t="s">
        <v>3610</v>
      </c>
      <c r="B274" s="654" t="s">
        <v>3646</v>
      </c>
      <c r="C274" s="654" t="s">
        <v>3647</v>
      </c>
      <c r="D274" s="654"/>
      <c r="E274" s="654"/>
    </row>
    <row r="275" spans="1:5">
      <c r="A275" s="654" t="s">
        <v>3610</v>
      </c>
      <c r="B275" s="654" t="s">
        <v>3648</v>
      </c>
      <c r="C275" s="654" t="s">
        <v>3649</v>
      </c>
      <c r="D275" s="654"/>
      <c r="E275" s="654"/>
    </row>
    <row r="276" spans="1:5">
      <c r="A276" s="654" t="s">
        <v>3610</v>
      </c>
      <c r="B276" s="654" t="s">
        <v>3650</v>
      </c>
      <c r="C276" s="654" t="s">
        <v>3651</v>
      </c>
      <c r="D276" s="654"/>
      <c r="E276" s="654"/>
    </row>
    <row r="277" spans="1:5">
      <c r="A277" s="654" t="s">
        <v>3610</v>
      </c>
      <c r="B277" s="654" t="s">
        <v>3652</v>
      </c>
      <c r="C277" s="654" t="s">
        <v>3653</v>
      </c>
      <c r="D277" s="654"/>
      <c r="E277" s="654"/>
    </row>
    <row r="278" spans="1:5">
      <c r="A278" s="654" t="s">
        <v>3610</v>
      </c>
      <c r="B278" s="654" t="s">
        <v>3654</v>
      </c>
      <c r="C278" s="654" t="s">
        <v>3655</v>
      </c>
      <c r="D278" s="654"/>
      <c r="E278" s="654"/>
    </row>
    <row r="279" spans="1:5">
      <c r="A279" s="654" t="s">
        <v>3610</v>
      </c>
      <c r="B279" s="654" t="s">
        <v>3656</v>
      </c>
      <c r="C279" s="654" t="s">
        <v>3657</v>
      </c>
      <c r="D279" s="654"/>
      <c r="E279" s="654"/>
    </row>
    <row r="280" spans="1:5">
      <c r="A280" s="654" t="s">
        <v>3658</v>
      </c>
      <c r="B280" s="654" t="s">
        <v>3659</v>
      </c>
      <c r="C280" s="654" t="s">
        <v>3660</v>
      </c>
      <c r="D280" s="654"/>
      <c r="E280" s="654"/>
    </row>
    <row r="281" spans="1:5">
      <c r="A281" s="654" t="s">
        <v>3658</v>
      </c>
      <c r="B281" s="654" t="s">
        <v>3661</v>
      </c>
      <c r="C281" s="654" t="s">
        <v>3662</v>
      </c>
      <c r="D281" s="654"/>
      <c r="E281" s="654"/>
    </row>
    <row r="282" spans="1:5">
      <c r="A282" s="654" t="s">
        <v>3658</v>
      </c>
      <c r="B282" s="654" t="s">
        <v>3663</v>
      </c>
      <c r="C282" s="654" t="s">
        <v>3664</v>
      </c>
      <c r="D282" s="654"/>
      <c r="E282" s="654"/>
    </row>
    <row r="283" spans="1:5">
      <c r="A283" s="654" t="s">
        <v>3658</v>
      </c>
      <c r="B283" s="654" t="s">
        <v>3665</v>
      </c>
      <c r="C283" s="654" t="s">
        <v>3666</v>
      </c>
      <c r="D283" s="654"/>
      <c r="E283" s="654"/>
    </row>
    <row r="284" spans="1:5">
      <c r="A284" s="654" t="s">
        <v>3658</v>
      </c>
      <c r="B284" s="654" t="s">
        <v>3658</v>
      </c>
      <c r="C284" s="654" t="s">
        <v>3667</v>
      </c>
      <c r="D284" s="654"/>
      <c r="E284" s="654"/>
    </row>
    <row r="285" spans="1:5">
      <c r="A285" s="654" t="s">
        <v>3658</v>
      </c>
      <c r="B285" s="654" t="s">
        <v>3668</v>
      </c>
      <c r="C285" s="654" t="s">
        <v>3669</v>
      </c>
      <c r="D285" s="654"/>
      <c r="E285" s="654"/>
    </row>
    <row r="286" spans="1:5">
      <c r="A286" s="654" t="s">
        <v>3658</v>
      </c>
      <c r="B286" s="654" t="s">
        <v>3670</v>
      </c>
      <c r="C286" s="654" t="s">
        <v>3671</v>
      </c>
      <c r="D286" s="654"/>
      <c r="E286" s="654"/>
    </row>
    <row r="287" spans="1:5">
      <c r="A287" s="654" t="s">
        <v>3658</v>
      </c>
      <c r="B287" s="654" t="s">
        <v>3672</v>
      </c>
      <c r="C287" s="654" t="s">
        <v>3673</v>
      </c>
      <c r="D287" s="654"/>
      <c r="E287" s="654"/>
    </row>
    <row r="288" spans="1:5">
      <c r="A288" s="654" t="s">
        <v>3658</v>
      </c>
      <c r="B288" s="654" t="s">
        <v>3674</v>
      </c>
      <c r="C288" s="654" t="s">
        <v>3675</v>
      </c>
      <c r="D288" s="654"/>
      <c r="E288" s="654"/>
    </row>
    <row r="289" spans="1:5">
      <c r="A289" s="654" t="s">
        <v>3658</v>
      </c>
      <c r="B289" s="654" t="s">
        <v>3676</v>
      </c>
      <c r="C289" s="654" t="s">
        <v>3677</v>
      </c>
      <c r="D289" s="654"/>
      <c r="E289" s="654"/>
    </row>
    <row r="290" spans="1:5">
      <c r="A290" s="654" t="s">
        <v>3658</v>
      </c>
      <c r="B290" s="654" t="s">
        <v>3678</v>
      </c>
      <c r="C290" s="654" t="s">
        <v>3679</v>
      </c>
      <c r="D290" s="654"/>
      <c r="E290" s="654"/>
    </row>
    <row r="291" spans="1:5">
      <c r="A291" s="654" t="s">
        <v>3680</v>
      </c>
      <c r="B291" s="654" t="s">
        <v>3681</v>
      </c>
      <c r="C291" s="654" t="s">
        <v>3682</v>
      </c>
      <c r="D291" s="654"/>
      <c r="E291" s="654"/>
    </row>
    <row r="292" spans="1:5">
      <c r="A292" s="654" t="s">
        <v>3680</v>
      </c>
      <c r="B292" s="654" t="s">
        <v>3683</v>
      </c>
      <c r="C292" s="654" t="s">
        <v>3684</v>
      </c>
      <c r="D292" s="654"/>
      <c r="E292" s="654"/>
    </row>
    <row r="293" spans="1:5">
      <c r="A293" s="654" t="s">
        <v>3680</v>
      </c>
      <c r="B293" s="654" t="s">
        <v>3685</v>
      </c>
      <c r="C293" s="654" t="s">
        <v>3686</v>
      </c>
      <c r="D293" s="654"/>
      <c r="E293" s="654"/>
    </row>
    <row r="294" spans="1:5">
      <c r="A294" s="654" t="s">
        <v>3680</v>
      </c>
      <c r="B294" s="654" t="s">
        <v>3680</v>
      </c>
      <c r="C294" s="654" t="s">
        <v>3687</v>
      </c>
      <c r="D294" s="654"/>
      <c r="E294" s="654"/>
    </row>
    <row r="295" spans="1:5">
      <c r="A295" s="654" t="s">
        <v>3680</v>
      </c>
      <c r="B295" s="654" t="s">
        <v>3688</v>
      </c>
      <c r="C295" s="654" t="s">
        <v>3689</v>
      </c>
      <c r="D295" s="654"/>
      <c r="E295" s="654"/>
    </row>
    <row r="296" spans="1:5">
      <c r="A296" s="654" t="s">
        <v>3680</v>
      </c>
      <c r="B296" s="654" t="s">
        <v>3690</v>
      </c>
      <c r="C296" s="654" t="s">
        <v>3691</v>
      </c>
      <c r="D296" s="654"/>
      <c r="E296" s="654"/>
    </row>
    <row r="297" spans="1:5">
      <c r="A297" s="654" t="s">
        <v>3680</v>
      </c>
      <c r="B297" s="654" t="s">
        <v>3692</v>
      </c>
      <c r="C297" s="654" t="s">
        <v>3693</v>
      </c>
      <c r="D297" s="654"/>
      <c r="E297" s="654"/>
    </row>
    <row r="298" spans="1:5">
      <c r="A298" s="654" t="s">
        <v>3680</v>
      </c>
      <c r="B298" s="654" t="s">
        <v>3694</v>
      </c>
      <c r="C298" s="654" t="s">
        <v>3695</v>
      </c>
      <c r="D298" s="654"/>
      <c r="E298" s="654"/>
    </row>
    <row r="299" spans="1:5">
      <c r="A299" s="654" t="s">
        <v>3696</v>
      </c>
      <c r="B299" s="654" t="s">
        <v>3697</v>
      </c>
      <c r="C299" s="654" t="s">
        <v>3698</v>
      </c>
      <c r="D299" s="654"/>
      <c r="E299" s="654"/>
    </row>
    <row r="300" spans="1:5">
      <c r="A300" s="654" t="s">
        <v>3696</v>
      </c>
      <c r="B300" s="654" t="s">
        <v>3699</v>
      </c>
      <c r="C300" s="654" t="s">
        <v>3700</v>
      </c>
      <c r="D300" s="654"/>
      <c r="E300" s="654"/>
    </row>
    <row r="301" spans="1:5">
      <c r="A301" s="654" t="s">
        <v>3696</v>
      </c>
      <c r="B301" s="654" t="s">
        <v>3701</v>
      </c>
      <c r="C301" s="654" t="s">
        <v>3702</v>
      </c>
      <c r="D301" s="654"/>
      <c r="E301" s="654"/>
    </row>
    <row r="302" spans="1:5">
      <c r="A302" s="654" t="s">
        <v>3696</v>
      </c>
      <c r="B302" s="654" t="s">
        <v>3703</v>
      </c>
      <c r="C302" s="654" t="s">
        <v>3704</v>
      </c>
      <c r="D302" s="654"/>
      <c r="E302" s="654"/>
    </row>
    <row r="303" spans="1:5">
      <c r="A303" s="654" t="s">
        <v>3696</v>
      </c>
      <c r="B303" s="654" t="s">
        <v>3705</v>
      </c>
      <c r="C303" s="654" t="s">
        <v>3706</v>
      </c>
      <c r="D303" s="654"/>
      <c r="E303" s="654"/>
    </row>
    <row r="304" spans="1:5">
      <c r="A304" s="654" t="s">
        <v>3696</v>
      </c>
      <c r="B304" s="654" t="s">
        <v>3707</v>
      </c>
      <c r="C304" s="654" t="s">
        <v>3708</v>
      </c>
      <c r="D304" s="654"/>
      <c r="E304" s="654"/>
    </row>
    <row r="305" spans="1:5">
      <c r="A305" s="654" t="s">
        <v>3696</v>
      </c>
      <c r="B305" s="654" t="s">
        <v>3709</v>
      </c>
      <c r="C305" s="654" t="s">
        <v>3710</v>
      </c>
      <c r="D305" s="654"/>
      <c r="E305" s="654"/>
    </row>
    <row r="306" spans="1:5">
      <c r="A306" s="654" t="s">
        <v>3696</v>
      </c>
      <c r="B306" s="654" t="s">
        <v>3711</v>
      </c>
      <c r="C306" s="654" t="s">
        <v>3712</v>
      </c>
      <c r="D306" s="654"/>
      <c r="E306" s="654"/>
    </row>
    <row r="307" spans="1:5">
      <c r="A307" s="654" t="s">
        <v>3696</v>
      </c>
      <c r="B307" s="654" t="s">
        <v>3696</v>
      </c>
      <c r="C307" s="654" t="s">
        <v>3713</v>
      </c>
      <c r="D307" s="654"/>
      <c r="E307" s="654"/>
    </row>
    <row r="308" spans="1:5">
      <c r="A308" s="654" t="s">
        <v>3696</v>
      </c>
      <c r="B308" s="654" t="s">
        <v>3714</v>
      </c>
      <c r="C308" s="654" t="s">
        <v>3715</v>
      </c>
      <c r="D308" s="654"/>
      <c r="E308" s="654"/>
    </row>
    <row r="309" spans="1:5">
      <c r="A309" s="654" t="s">
        <v>3696</v>
      </c>
      <c r="B309" s="654" t="s">
        <v>3716</v>
      </c>
      <c r="C309" s="654" t="s">
        <v>3717</v>
      </c>
      <c r="D309" s="654"/>
      <c r="E309" s="654"/>
    </row>
    <row r="310" spans="1:5">
      <c r="A310" s="654" t="s">
        <v>3696</v>
      </c>
      <c r="B310" s="654" t="s">
        <v>3718</v>
      </c>
      <c r="C310" s="654" t="s">
        <v>3719</v>
      </c>
      <c r="D310" s="654"/>
      <c r="E310" s="654"/>
    </row>
    <row r="311" spans="1:5">
      <c r="A311" s="654" t="s">
        <v>3696</v>
      </c>
      <c r="B311" s="654" t="s">
        <v>3720</v>
      </c>
      <c r="C311" s="654" t="s">
        <v>3721</v>
      </c>
      <c r="D311" s="654"/>
      <c r="E311" s="654"/>
    </row>
    <row r="312" spans="1:5">
      <c r="A312" s="654" t="s">
        <v>3722</v>
      </c>
      <c r="B312" s="654" t="s">
        <v>3723</v>
      </c>
      <c r="C312" s="654" t="s">
        <v>3724</v>
      </c>
      <c r="D312" s="654"/>
      <c r="E312" s="654"/>
    </row>
    <row r="313" spans="1:5">
      <c r="A313" s="654" t="s">
        <v>3722</v>
      </c>
      <c r="B313" s="654" t="s">
        <v>3725</v>
      </c>
      <c r="C313" s="654" t="s">
        <v>3726</v>
      </c>
      <c r="D313" s="654"/>
      <c r="E313" s="654"/>
    </row>
    <row r="314" spans="1:5">
      <c r="A314" s="654" t="s">
        <v>3722</v>
      </c>
      <c r="B314" s="654" t="s">
        <v>3727</v>
      </c>
      <c r="C314" s="654" t="s">
        <v>3728</v>
      </c>
      <c r="D314" s="654"/>
      <c r="E314" s="654"/>
    </row>
    <row r="315" spans="1:5">
      <c r="A315" s="654" t="s">
        <v>3722</v>
      </c>
      <c r="B315" s="654" t="s">
        <v>3729</v>
      </c>
      <c r="C315" s="654" t="s">
        <v>3730</v>
      </c>
      <c r="D315" s="654"/>
      <c r="E315" s="654"/>
    </row>
    <row r="316" spans="1:5">
      <c r="A316" s="654" t="s">
        <v>3722</v>
      </c>
      <c r="B316" s="654" t="s">
        <v>3731</v>
      </c>
      <c r="C316" s="654" t="s">
        <v>3732</v>
      </c>
      <c r="D316" s="654"/>
      <c r="E316" s="654"/>
    </row>
    <row r="317" spans="1:5">
      <c r="A317" s="654" t="s">
        <v>3722</v>
      </c>
      <c r="B317" s="654" t="s">
        <v>3733</v>
      </c>
      <c r="C317" s="654" t="s">
        <v>3734</v>
      </c>
      <c r="D317" s="654"/>
      <c r="E317" s="654"/>
    </row>
    <row r="318" spans="1:5">
      <c r="A318" s="654" t="s">
        <v>3722</v>
      </c>
      <c r="B318" s="654" t="s">
        <v>3722</v>
      </c>
      <c r="C318" s="654" t="s">
        <v>3735</v>
      </c>
      <c r="D318" s="654"/>
      <c r="E318" s="654"/>
    </row>
    <row r="319" spans="1:5">
      <c r="A319" s="654" t="s">
        <v>3722</v>
      </c>
      <c r="B319" s="654" t="s">
        <v>3736</v>
      </c>
      <c r="C319" s="654" t="s">
        <v>3737</v>
      </c>
      <c r="D319" s="654"/>
      <c r="E319" s="654"/>
    </row>
    <row r="320" spans="1:5">
      <c r="A320" s="654" t="s">
        <v>3722</v>
      </c>
      <c r="B320" s="654" t="s">
        <v>3738</v>
      </c>
      <c r="C320" s="654" t="s">
        <v>3739</v>
      </c>
      <c r="D320" s="654"/>
      <c r="E320" s="654"/>
    </row>
    <row r="321" spans="1:5">
      <c r="A321" s="654" t="s">
        <v>3740</v>
      </c>
      <c r="B321" s="654" t="s">
        <v>3741</v>
      </c>
      <c r="C321" s="654" t="s">
        <v>3742</v>
      </c>
      <c r="D321" s="654"/>
      <c r="E321" s="654"/>
    </row>
    <row r="322" spans="1:5">
      <c r="A322" s="654" t="s">
        <v>3740</v>
      </c>
      <c r="B322" s="654" t="s">
        <v>3743</v>
      </c>
      <c r="C322" s="654" t="s">
        <v>3744</v>
      </c>
      <c r="D322" s="654"/>
      <c r="E322" s="654"/>
    </row>
    <row r="323" spans="1:5">
      <c r="A323" s="654" t="s">
        <v>3740</v>
      </c>
      <c r="B323" s="654" t="s">
        <v>3745</v>
      </c>
      <c r="C323" s="654" t="s">
        <v>3746</v>
      </c>
      <c r="D323" s="654"/>
      <c r="E323" s="654"/>
    </row>
    <row r="324" spans="1:5">
      <c r="A324" s="654" t="s">
        <v>3740</v>
      </c>
      <c r="B324" s="654" t="s">
        <v>3747</v>
      </c>
      <c r="C324" s="654" t="s">
        <v>3748</v>
      </c>
      <c r="D324" s="654"/>
      <c r="E324" s="654"/>
    </row>
    <row r="325" spans="1:5">
      <c r="A325" s="654" t="s">
        <v>3740</v>
      </c>
      <c r="B325" s="654" t="s">
        <v>3749</v>
      </c>
      <c r="C325" s="654" t="s">
        <v>3750</v>
      </c>
      <c r="D325" s="654"/>
      <c r="E325" s="654"/>
    </row>
    <row r="326" spans="1:5">
      <c r="A326" s="654" t="s">
        <v>3740</v>
      </c>
      <c r="B326" s="654" t="s">
        <v>3751</v>
      </c>
      <c r="C326" s="654" t="s">
        <v>3752</v>
      </c>
      <c r="D326" s="654"/>
      <c r="E326" s="654"/>
    </row>
    <row r="327" spans="1:5">
      <c r="A327" s="654" t="s">
        <v>3740</v>
      </c>
      <c r="B327" s="654" t="s">
        <v>3753</v>
      </c>
      <c r="C327" s="654" t="s">
        <v>3754</v>
      </c>
      <c r="D327" s="654"/>
      <c r="E327" s="654"/>
    </row>
    <row r="328" spans="1:5">
      <c r="A328" s="654" t="s">
        <v>3740</v>
      </c>
      <c r="B328" s="654" t="s">
        <v>3755</v>
      </c>
      <c r="C328" s="654" t="s">
        <v>3756</v>
      </c>
      <c r="D328" s="654"/>
      <c r="E328" s="654"/>
    </row>
    <row r="329" spans="1:5">
      <c r="A329" s="654" t="s">
        <v>3740</v>
      </c>
      <c r="B329" s="654" t="s">
        <v>3757</v>
      </c>
      <c r="C329" s="654" t="s">
        <v>3758</v>
      </c>
      <c r="D329" s="654"/>
      <c r="E329" s="654"/>
    </row>
    <row r="330" spans="1:5">
      <c r="A330" s="654" t="s">
        <v>3740</v>
      </c>
      <c r="B330" s="654" t="s">
        <v>3759</v>
      </c>
      <c r="C330" s="654" t="s">
        <v>3760</v>
      </c>
      <c r="D330" s="654"/>
      <c r="E330" s="654"/>
    </row>
    <row r="331" spans="1:5">
      <c r="A331" s="654" t="s">
        <v>3740</v>
      </c>
      <c r="B331" s="654" t="s">
        <v>3475</v>
      </c>
      <c r="C331" s="654" t="s">
        <v>3761</v>
      </c>
      <c r="D331" s="654"/>
      <c r="E331" s="654"/>
    </row>
    <row r="332" spans="1:5">
      <c r="A332" s="654" t="s">
        <v>3740</v>
      </c>
      <c r="B332" s="654" t="s">
        <v>3762</v>
      </c>
      <c r="C332" s="654" t="s">
        <v>3763</v>
      </c>
      <c r="D332" s="654"/>
      <c r="E332" s="654"/>
    </row>
    <row r="333" spans="1:5">
      <c r="A333" s="654" t="s">
        <v>3740</v>
      </c>
      <c r="B333" s="654" t="s">
        <v>3764</v>
      </c>
      <c r="C333" s="654" t="s">
        <v>3765</v>
      </c>
      <c r="D333" s="654"/>
      <c r="E333" s="654"/>
    </row>
    <row r="334" spans="1:5">
      <c r="A334" s="654" t="s">
        <v>3740</v>
      </c>
      <c r="B334" s="654" t="s">
        <v>3766</v>
      </c>
      <c r="C334" s="654" t="s">
        <v>3767</v>
      </c>
      <c r="D334" s="654"/>
      <c r="E334" s="654"/>
    </row>
    <row r="335" spans="1:5">
      <c r="A335" s="654" t="s">
        <v>3740</v>
      </c>
      <c r="B335" s="654" t="s">
        <v>3768</v>
      </c>
      <c r="C335" s="654" t="s">
        <v>3769</v>
      </c>
      <c r="D335" s="654"/>
      <c r="E335" s="654"/>
    </row>
    <row r="336" spans="1:5">
      <c r="A336" s="654" t="s">
        <v>3740</v>
      </c>
      <c r="B336" s="654" t="s">
        <v>3770</v>
      </c>
      <c r="C336" s="654" t="s">
        <v>3771</v>
      </c>
      <c r="D336" s="654"/>
      <c r="E336" s="654"/>
    </row>
    <row r="337" spans="1:5">
      <c r="A337" s="654" t="s">
        <v>3740</v>
      </c>
      <c r="B337" s="654" t="s">
        <v>3772</v>
      </c>
      <c r="C337" s="654" t="s">
        <v>3773</v>
      </c>
      <c r="D337" s="654"/>
      <c r="E337" s="654"/>
    </row>
    <row r="338" spans="1:5">
      <c r="A338" s="654" t="s">
        <v>3740</v>
      </c>
      <c r="B338" s="654" t="s">
        <v>3774</v>
      </c>
      <c r="C338" s="654" t="s">
        <v>3775</v>
      </c>
      <c r="D338" s="654"/>
      <c r="E338" s="654"/>
    </row>
    <row r="339" spans="1:5">
      <c r="A339" s="654" t="s">
        <v>3740</v>
      </c>
      <c r="B339" s="654" t="s">
        <v>3776</v>
      </c>
      <c r="C339" s="654" t="s">
        <v>3777</v>
      </c>
      <c r="D339" s="654"/>
      <c r="E339" s="654"/>
    </row>
    <row r="340" spans="1:5">
      <c r="A340" s="654" t="s">
        <v>3740</v>
      </c>
      <c r="B340" s="654" t="s">
        <v>3778</v>
      </c>
      <c r="C340" s="654" t="s">
        <v>3779</v>
      </c>
      <c r="D340" s="654"/>
      <c r="E340" s="654"/>
    </row>
    <row r="341" spans="1:5">
      <c r="A341" s="654" t="s">
        <v>3740</v>
      </c>
      <c r="B341" s="654" t="s">
        <v>3780</v>
      </c>
      <c r="C341" s="654" t="s">
        <v>3781</v>
      </c>
      <c r="D341" s="654"/>
      <c r="E341" s="654"/>
    </row>
    <row r="342" spans="1:5">
      <c r="A342" s="654" t="s">
        <v>3740</v>
      </c>
      <c r="B342" s="654" t="s">
        <v>3782</v>
      </c>
      <c r="C342" s="654" t="s">
        <v>3783</v>
      </c>
      <c r="D342" s="654"/>
      <c r="E342" s="654"/>
    </row>
    <row r="343" spans="1:5">
      <c r="A343" s="654" t="s">
        <v>3740</v>
      </c>
      <c r="B343" s="654" t="s">
        <v>3784</v>
      </c>
      <c r="C343" s="654" t="s">
        <v>3785</v>
      </c>
      <c r="D343" s="654"/>
      <c r="E343" s="654"/>
    </row>
    <row r="344" spans="1:5">
      <c r="A344" s="654" t="s">
        <v>3740</v>
      </c>
      <c r="B344" s="654" t="s">
        <v>3740</v>
      </c>
      <c r="C344" s="654" t="s">
        <v>3786</v>
      </c>
      <c r="D344" s="654"/>
      <c r="E344" s="654"/>
    </row>
    <row r="345" spans="1:5">
      <c r="A345" s="654" t="s">
        <v>3740</v>
      </c>
      <c r="B345" s="654" t="s">
        <v>3787</v>
      </c>
      <c r="C345" s="654" t="s">
        <v>3788</v>
      </c>
      <c r="D345" s="654"/>
      <c r="E345" s="654"/>
    </row>
    <row r="346" spans="1:5">
      <c r="A346" s="654" t="s">
        <v>3740</v>
      </c>
      <c r="B346" s="654" t="s">
        <v>3789</v>
      </c>
      <c r="C346" s="654" t="s">
        <v>3790</v>
      </c>
      <c r="D346" s="654"/>
      <c r="E346" s="654"/>
    </row>
    <row r="347" spans="1:5">
      <c r="A347" s="654" t="s">
        <v>3740</v>
      </c>
      <c r="B347" s="654" t="s">
        <v>3791</v>
      </c>
      <c r="C347" s="654" t="s">
        <v>3792</v>
      </c>
      <c r="D347" s="654"/>
      <c r="E347" s="654"/>
    </row>
    <row r="348" spans="1:5">
      <c r="A348" s="654" t="s">
        <v>3740</v>
      </c>
      <c r="B348" s="654" t="s">
        <v>3793</v>
      </c>
      <c r="C348" s="654" t="s">
        <v>3794</v>
      </c>
      <c r="D348" s="654"/>
      <c r="E348" s="654"/>
    </row>
    <row r="349" spans="1:5">
      <c r="A349" s="654" t="s">
        <v>3740</v>
      </c>
      <c r="B349" s="654" t="s">
        <v>3795</v>
      </c>
      <c r="C349" s="654" t="s">
        <v>3796</v>
      </c>
      <c r="D349" s="654"/>
      <c r="E349" s="654"/>
    </row>
    <row r="350" spans="1:5">
      <c r="A350" s="654" t="s">
        <v>3740</v>
      </c>
      <c r="B350" s="654" t="s">
        <v>3797</v>
      </c>
      <c r="C350" s="654" t="s">
        <v>3798</v>
      </c>
      <c r="D350" s="654"/>
      <c r="E350" s="654"/>
    </row>
    <row r="351" spans="1:5">
      <c r="A351" s="654" t="s">
        <v>3740</v>
      </c>
      <c r="B351" s="654" t="s">
        <v>3799</v>
      </c>
      <c r="C351" s="654" t="s">
        <v>3800</v>
      </c>
      <c r="D351" s="654"/>
      <c r="E351" s="654"/>
    </row>
    <row r="352" spans="1:5">
      <c r="A352" s="654" t="s">
        <v>3740</v>
      </c>
      <c r="B352" s="654" t="s">
        <v>3801</v>
      </c>
      <c r="C352" s="654" t="s">
        <v>3802</v>
      </c>
      <c r="D352" s="654"/>
      <c r="E352" s="654"/>
    </row>
    <row r="353" spans="1:5">
      <c r="A353" s="654" t="s">
        <v>3740</v>
      </c>
      <c r="B353" s="654" t="s">
        <v>3803</v>
      </c>
      <c r="C353" s="654" t="s">
        <v>3804</v>
      </c>
      <c r="D353" s="654"/>
      <c r="E353" s="654"/>
    </row>
    <row r="354" spans="1:5">
      <c r="A354" s="654" t="s">
        <v>3805</v>
      </c>
      <c r="B354" s="654" t="s">
        <v>3806</v>
      </c>
      <c r="C354" s="654" t="s">
        <v>3807</v>
      </c>
      <c r="D354" s="654"/>
      <c r="E354" s="654"/>
    </row>
    <row r="355" spans="1:5">
      <c r="A355" s="654" t="s">
        <v>3805</v>
      </c>
      <c r="B355" s="654" t="s">
        <v>3808</v>
      </c>
      <c r="C355" s="654" t="s">
        <v>3809</v>
      </c>
      <c r="D355" s="654"/>
      <c r="E355" s="654"/>
    </row>
    <row r="356" spans="1:5">
      <c r="A356" s="654" t="s">
        <v>3805</v>
      </c>
      <c r="B356" s="654" t="s">
        <v>3810</v>
      </c>
      <c r="C356" s="654" t="s">
        <v>3811</v>
      </c>
      <c r="D356" s="654"/>
      <c r="E356" s="654"/>
    </row>
    <row r="357" spans="1:5">
      <c r="A357" s="654" t="s">
        <v>3805</v>
      </c>
      <c r="B357" s="654" t="s">
        <v>3812</v>
      </c>
      <c r="C357" s="654" t="s">
        <v>3813</v>
      </c>
      <c r="D357" s="654"/>
      <c r="E357" s="654"/>
    </row>
    <row r="358" spans="1:5">
      <c r="A358" s="654" t="s">
        <v>3805</v>
      </c>
      <c r="B358" s="654" t="s">
        <v>3814</v>
      </c>
      <c r="C358" s="654" t="s">
        <v>3815</v>
      </c>
      <c r="D358" s="654"/>
      <c r="E358" s="654"/>
    </row>
    <row r="359" spans="1:5">
      <c r="A359" s="654" t="s">
        <v>3805</v>
      </c>
      <c r="B359" s="654" t="s">
        <v>3816</v>
      </c>
      <c r="C359" s="654" t="s">
        <v>3817</v>
      </c>
      <c r="D359" s="654"/>
      <c r="E359" s="654"/>
    </row>
    <row r="360" spans="1:5">
      <c r="A360" s="654" t="s">
        <v>3805</v>
      </c>
      <c r="B360" s="654" t="s">
        <v>3325</v>
      </c>
      <c r="C360" s="654" t="s">
        <v>3818</v>
      </c>
      <c r="D360" s="654"/>
      <c r="E360" s="654"/>
    </row>
    <row r="361" spans="1:5">
      <c r="A361" s="654" t="s">
        <v>3805</v>
      </c>
      <c r="B361" s="654" t="s">
        <v>3819</v>
      </c>
      <c r="C361" s="654" t="s">
        <v>3820</v>
      </c>
      <c r="D361" s="654"/>
      <c r="E361" s="654"/>
    </row>
    <row r="362" spans="1:5">
      <c r="A362" s="654" t="s">
        <v>3805</v>
      </c>
      <c r="B362" s="654" t="s">
        <v>3821</v>
      </c>
      <c r="C362" s="654" t="s">
        <v>3822</v>
      </c>
      <c r="D362" s="654"/>
      <c r="E362" s="654"/>
    </row>
    <row r="363" spans="1:5">
      <c r="A363" s="654" t="s">
        <v>3805</v>
      </c>
      <c r="B363" s="654" t="s">
        <v>3823</v>
      </c>
      <c r="C363" s="654" t="s">
        <v>3824</v>
      </c>
      <c r="D363" s="654"/>
      <c r="E363" s="654"/>
    </row>
    <row r="364" spans="1:5">
      <c r="A364" s="654" t="s">
        <v>3805</v>
      </c>
      <c r="B364" s="654" t="s">
        <v>3825</v>
      </c>
      <c r="C364" s="654" t="s">
        <v>3826</v>
      </c>
      <c r="D364" s="654"/>
      <c r="E364" s="654"/>
    </row>
    <row r="365" spans="1:5">
      <c r="A365" s="654" t="s">
        <v>3805</v>
      </c>
      <c r="B365" s="654" t="s">
        <v>3827</v>
      </c>
      <c r="C365" s="654" t="s">
        <v>3828</v>
      </c>
      <c r="D365" s="654"/>
      <c r="E365" s="654"/>
    </row>
    <row r="366" spans="1:5">
      <c r="A366" s="654" t="s">
        <v>3805</v>
      </c>
      <c r="B366" s="654" t="s">
        <v>3829</v>
      </c>
      <c r="C366" s="654" t="s">
        <v>3830</v>
      </c>
      <c r="D366" s="654"/>
      <c r="E366" s="654"/>
    </row>
    <row r="367" spans="1:5">
      <c r="A367" s="654" t="s">
        <v>3805</v>
      </c>
      <c r="B367" s="654" t="s">
        <v>3831</v>
      </c>
      <c r="C367" s="654" t="s">
        <v>3832</v>
      </c>
      <c r="D367" s="654"/>
      <c r="E367" s="654"/>
    </row>
    <row r="368" spans="1:5">
      <c r="A368" s="654" t="s">
        <v>3805</v>
      </c>
      <c r="B368" s="654" t="s">
        <v>3833</v>
      </c>
      <c r="C368" s="654" t="s">
        <v>3834</v>
      </c>
      <c r="D368" s="654"/>
      <c r="E368" s="654"/>
    </row>
    <row r="369" spans="1:5">
      <c r="A369" s="654" t="s">
        <v>3805</v>
      </c>
      <c r="B369" s="654" t="s">
        <v>3835</v>
      </c>
      <c r="C369" s="654" t="s">
        <v>3836</v>
      </c>
      <c r="D369" s="654"/>
      <c r="E369" s="654"/>
    </row>
    <row r="370" spans="1:5">
      <c r="A370" s="654" t="s">
        <v>3805</v>
      </c>
      <c r="B370" s="654" t="s">
        <v>3837</v>
      </c>
      <c r="C370" s="654" t="s">
        <v>3838</v>
      </c>
      <c r="D370" s="654"/>
      <c r="E370" s="654"/>
    </row>
    <row r="371" spans="1:5">
      <c r="A371" s="654" t="s">
        <v>3805</v>
      </c>
      <c r="B371" s="654" t="s">
        <v>3839</v>
      </c>
      <c r="C371" s="654" t="s">
        <v>3840</v>
      </c>
      <c r="D371" s="654"/>
      <c r="E371" s="654"/>
    </row>
    <row r="372" spans="1:5">
      <c r="A372" s="654" t="s">
        <v>3805</v>
      </c>
      <c r="B372" s="654" t="s">
        <v>3841</v>
      </c>
      <c r="C372" s="654" t="s">
        <v>3842</v>
      </c>
      <c r="D372" s="654"/>
      <c r="E372" s="654"/>
    </row>
    <row r="373" spans="1:5">
      <c r="A373" s="654" t="s">
        <v>3805</v>
      </c>
      <c r="B373" s="654" t="s">
        <v>3843</v>
      </c>
      <c r="C373" s="654" t="s">
        <v>3844</v>
      </c>
      <c r="D373" s="654"/>
      <c r="E373" s="654"/>
    </row>
    <row r="374" spans="1:5">
      <c r="A374" s="654" t="s">
        <v>3805</v>
      </c>
      <c r="B374" s="654" t="s">
        <v>3845</v>
      </c>
      <c r="C374" s="654" t="s">
        <v>3846</v>
      </c>
      <c r="D374" s="654"/>
      <c r="E374" s="654"/>
    </row>
    <row r="375" spans="1:5">
      <c r="A375" s="654" t="s">
        <v>3805</v>
      </c>
      <c r="B375" s="654" t="s">
        <v>3805</v>
      </c>
      <c r="C375" s="654" t="s">
        <v>3847</v>
      </c>
      <c r="D375" s="654"/>
      <c r="E375" s="654"/>
    </row>
    <row r="376" spans="1:5">
      <c r="A376" s="654" t="s">
        <v>3805</v>
      </c>
      <c r="B376" s="654" t="s">
        <v>3848</v>
      </c>
      <c r="C376" s="654" t="s">
        <v>3849</v>
      </c>
      <c r="D376" s="654"/>
      <c r="E376" s="654"/>
    </row>
    <row r="377" spans="1:5">
      <c r="A377" s="654" t="s">
        <v>3805</v>
      </c>
      <c r="B377" s="654" t="s">
        <v>3850</v>
      </c>
      <c r="C377" s="654" t="s">
        <v>3851</v>
      </c>
      <c r="D377" s="654"/>
      <c r="E377" s="654"/>
    </row>
    <row r="378" spans="1:5">
      <c r="A378" s="654" t="s">
        <v>3805</v>
      </c>
      <c r="B378" s="654" t="s">
        <v>3852</v>
      </c>
      <c r="C378" s="654" t="s">
        <v>3853</v>
      </c>
      <c r="D378" s="654"/>
      <c r="E378" s="654"/>
    </row>
    <row r="379" spans="1:5">
      <c r="A379" s="654" t="s">
        <v>3854</v>
      </c>
      <c r="B379" s="654" t="s">
        <v>3855</v>
      </c>
      <c r="C379" s="654" t="s">
        <v>3856</v>
      </c>
      <c r="D379" s="654"/>
      <c r="E379" s="654"/>
    </row>
    <row r="380" spans="1:5">
      <c r="A380" s="654" t="s">
        <v>3854</v>
      </c>
      <c r="B380" s="654" t="s">
        <v>3857</v>
      </c>
      <c r="C380" s="654" t="s">
        <v>3858</v>
      </c>
      <c r="D380" s="654"/>
      <c r="E380" s="654"/>
    </row>
    <row r="381" spans="1:5">
      <c r="A381" s="654" t="s">
        <v>3854</v>
      </c>
      <c r="B381" s="654" t="s">
        <v>3859</v>
      </c>
      <c r="C381" s="654" t="s">
        <v>3860</v>
      </c>
      <c r="D381" s="654"/>
      <c r="E381" s="654"/>
    </row>
    <row r="382" spans="1:5">
      <c r="A382" s="654" t="s">
        <v>3854</v>
      </c>
      <c r="B382" s="654" t="s">
        <v>3861</v>
      </c>
      <c r="C382" s="654" t="s">
        <v>3862</v>
      </c>
      <c r="D382" s="654"/>
      <c r="E382" s="654"/>
    </row>
    <row r="383" spans="1:5">
      <c r="A383" s="654" t="s">
        <v>3854</v>
      </c>
      <c r="B383" s="654" t="s">
        <v>3863</v>
      </c>
      <c r="C383" s="654" t="s">
        <v>3864</v>
      </c>
      <c r="D383" s="654"/>
      <c r="E383" s="654"/>
    </row>
    <row r="384" spans="1:5">
      <c r="A384" s="654" t="s">
        <v>3854</v>
      </c>
      <c r="B384" s="654" t="s">
        <v>3865</v>
      </c>
      <c r="C384" s="654" t="s">
        <v>3866</v>
      </c>
      <c r="D384" s="654"/>
      <c r="E384" s="654"/>
    </row>
    <row r="385" spans="1:5">
      <c r="A385" s="654" t="s">
        <v>3854</v>
      </c>
      <c r="B385" s="654" t="s">
        <v>3867</v>
      </c>
      <c r="C385" s="654" t="s">
        <v>3868</v>
      </c>
      <c r="D385" s="654"/>
      <c r="E385" s="654"/>
    </row>
    <row r="386" spans="1:5">
      <c r="A386" s="654" t="s">
        <v>3854</v>
      </c>
      <c r="B386" s="654" t="s">
        <v>3869</v>
      </c>
      <c r="C386" s="654" t="s">
        <v>3870</v>
      </c>
      <c r="D386" s="654"/>
      <c r="E386" s="654"/>
    </row>
    <row r="387" spans="1:5">
      <c r="A387" s="654" t="s">
        <v>3854</v>
      </c>
      <c r="B387" s="654" t="s">
        <v>3871</v>
      </c>
      <c r="C387" s="654" t="s">
        <v>3872</v>
      </c>
      <c r="D387" s="654"/>
      <c r="E387" s="654"/>
    </row>
    <row r="388" spans="1:5">
      <c r="A388" s="654" t="s">
        <v>3854</v>
      </c>
      <c r="B388" s="654" t="s">
        <v>3873</v>
      </c>
      <c r="C388" s="654" t="s">
        <v>3874</v>
      </c>
      <c r="D388" s="654"/>
      <c r="E388" s="654"/>
    </row>
    <row r="389" spans="1:5">
      <c r="A389" s="654" t="s">
        <v>3854</v>
      </c>
      <c r="B389" s="654" t="s">
        <v>3875</v>
      </c>
      <c r="C389" s="654" t="s">
        <v>3876</v>
      </c>
      <c r="D389" s="654"/>
      <c r="E389" s="654"/>
    </row>
    <row r="390" spans="1:5">
      <c r="A390" s="654" t="s">
        <v>3854</v>
      </c>
      <c r="B390" s="654" t="s">
        <v>3877</v>
      </c>
      <c r="C390" s="654" t="s">
        <v>3878</v>
      </c>
      <c r="D390" s="654"/>
      <c r="E390" s="654"/>
    </row>
    <row r="391" spans="1:5">
      <c r="A391" s="654" t="s">
        <v>3854</v>
      </c>
      <c r="B391" s="654" t="s">
        <v>3879</v>
      </c>
      <c r="C391" s="654" t="s">
        <v>3880</v>
      </c>
      <c r="D391" s="654"/>
      <c r="E391" s="654"/>
    </row>
    <row r="392" spans="1:5">
      <c r="A392" s="654" t="s">
        <v>3854</v>
      </c>
      <c r="B392" s="654" t="s">
        <v>3854</v>
      </c>
      <c r="C392" s="654" t="s">
        <v>3881</v>
      </c>
      <c r="D392" s="654"/>
      <c r="E392" s="654"/>
    </row>
    <row r="393" spans="1:5">
      <c r="A393" s="654" t="s">
        <v>3882</v>
      </c>
      <c r="B393" s="654" t="s">
        <v>3883</v>
      </c>
      <c r="C393" s="654" t="s">
        <v>3884</v>
      </c>
      <c r="D393" s="654"/>
      <c r="E393" s="654"/>
    </row>
    <row r="394" spans="1:5">
      <c r="A394" s="654" t="s">
        <v>3882</v>
      </c>
      <c r="B394" s="654" t="s">
        <v>3885</v>
      </c>
      <c r="C394" s="654" t="s">
        <v>3886</v>
      </c>
      <c r="D394" s="654"/>
      <c r="E394" s="654"/>
    </row>
    <row r="395" spans="1:5">
      <c r="A395" s="654" t="s">
        <v>3882</v>
      </c>
      <c r="B395" s="654" t="s">
        <v>3859</v>
      </c>
      <c r="C395" s="654" t="s">
        <v>3887</v>
      </c>
      <c r="D395" s="654"/>
      <c r="E395" s="654"/>
    </row>
    <row r="396" spans="1:5">
      <c r="A396" s="654" t="s">
        <v>3882</v>
      </c>
      <c r="B396" s="654" t="s">
        <v>3888</v>
      </c>
      <c r="C396" s="654" t="s">
        <v>3889</v>
      </c>
      <c r="D396" s="654"/>
      <c r="E396" s="654"/>
    </row>
    <row r="397" spans="1:5">
      <c r="A397" s="654" t="s">
        <v>3882</v>
      </c>
      <c r="B397" s="654" t="s">
        <v>3890</v>
      </c>
      <c r="C397" s="654" t="s">
        <v>3891</v>
      </c>
      <c r="D397" s="654"/>
      <c r="E397" s="654"/>
    </row>
    <row r="398" spans="1:5">
      <c r="A398" s="654" t="s">
        <v>3882</v>
      </c>
      <c r="B398" s="654" t="s">
        <v>3892</v>
      </c>
      <c r="C398" s="654" t="s">
        <v>3893</v>
      </c>
      <c r="D398" s="654"/>
      <c r="E398" s="654"/>
    </row>
    <row r="399" spans="1:5">
      <c r="A399" s="654" t="s">
        <v>3882</v>
      </c>
      <c r="B399" s="654" t="s">
        <v>3894</v>
      </c>
      <c r="C399" s="654" t="s">
        <v>3895</v>
      </c>
      <c r="D399" s="654"/>
      <c r="E399" s="654"/>
    </row>
    <row r="400" spans="1:5">
      <c r="A400" s="654" t="s">
        <v>3882</v>
      </c>
      <c r="B400" s="654" t="s">
        <v>3896</v>
      </c>
      <c r="C400" s="654" t="s">
        <v>3897</v>
      </c>
      <c r="D400" s="654"/>
      <c r="E400" s="654"/>
    </row>
    <row r="401" spans="1:5">
      <c r="A401" s="654" t="s">
        <v>3882</v>
      </c>
      <c r="B401" s="654" t="s">
        <v>3898</v>
      </c>
      <c r="C401" s="654" t="s">
        <v>3899</v>
      </c>
      <c r="D401" s="654"/>
      <c r="E401" s="654"/>
    </row>
    <row r="402" spans="1:5">
      <c r="A402" s="654" t="s">
        <v>3882</v>
      </c>
      <c r="B402" s="654" t="s">
        <v>3882</v>
      </c>
      <c r="C402" s="654" t="s">
        <v>3900</v>
      </c>
      <c r="D402" s="654"/>
      <c r="E402" s="654"/>
    </row>
    <row r="403" spans="1:5">
      <c r="A403" s="654" t="s">
        <v>3882</v>
      </c>
      <c r="B403" s="654" t="s">
        <v>3901</v>
      </c>
      <c r="C403" s="654" t="s">
        <v>3902</v>
      </c>
      <c r="D403" s="654"/>
      <c r="E403" s="654"/>
    </row>
    <row r="404" spans="1:5">
      <c r="A404" s="654" t="s">
        <v>3903</v>
      </c>
      <c r="B404" s="654" t="s">
        <v>3904</v>
      </c>
      <c r="C404" s="654" t="s">
        <v>3905</v>
      </c>
      <c r="D404" s="654"/>
      <c r="E404" s="654"/>
    </row>
    <row r="405" spans="1:5">
      <c r="A405" s="654" t="s">
        <v>3903</v>
      </c>
      <c r="B405" s="654" t="s">
        <v>3906</v>
      </c>
      <c r="C405" s="654" t="s">
        <v>3907</v>
      </c>
      <c r="D405" s="654"/>
      <c r="E405" s="654"/>
    </row>
    <row r="406" spans="1:5">
      <c r="A406" s="654" t="s">
        <v>3903</v>
      </c>
      <c r="B406" s="654" t="s">
        <v>3908</v>
      </c>
      <c r="C406" s="654" t="s">
        <v>3909</v>
      </c>
      <c r="D406" s="654"/>
      <c r="E406" s="654"/>
    </row>
    <row r="407" spans="1:5">
      <c r="A407" s="654" t="s">
        <v>3903</v>
      </c>
      <c r="B407" s="654" t="s">
        <v>3910</v>
      </c>
      <c r="C407" s="654" t="s">
        <v>3911</v>
      </c>
      <c r="D407" s="654"/>
      <c r="E407" s="654"/>
    </row>
    <row r="408" spans="1:5">
      <c r="A408" s="654" t="s">
        <v>3903</v>
      </c>
      <c r="B408" s="654" t="s">
        <v>3912</v>
      </c>
      <c r="C408" s="654" t="s">
        <v>3913</v>
      </c>
      <c r="D408" s="654"/>
      <c r="E408" s="654"/>
    </row>
    <row r="409" spans="1:5">
      <c r="A409" s="654" t="s">
        <v>3903</v>
      </c>
      <c r="B409" s="654" t="s">
        <v>3914</v>
      </c>
      <c r="C409" s="654" t="s">
        <v>3915</v>
      </c>
      <c r="D409" s="654"/>
      <c r="E409" s="654"/>
    </row>
    <row r="410" spans="1:5">
      <c r="A410" s="654" t="s">
        <v>3903</v>
      </c>
      <c r="B410" s="654" t="s">
        <v>3903</v>
      </c>
      <c r="C410" s="654" t="s">
        <v>3916</v>
      </c>
      <c r="D410" s="654"/>
      <c r="E410" s="654"/>
    </row>
    <row r="411" spans="1:5">
      <c r="A411" s="654" t="s">
        <v>3903</v>
      </c>
      <c r="B411" s="654" t="s">
        <v>3917</v>
      </c>
      <c r="C411" s="654" t="s">
        <v>3918</v>
      </c>
      <c r="D411" s="654"/>
      <c r="E411" s="654"/>
    </row>
    <row r="412" spans="1:5">
      <c r="A412" s="654" t="s">
        <v>3903</v>
      </c>
      <c r="B412" s="654" t="s">
        <v>3919</v>
      </c>
      <c r="C412" s="654" t="s">
        <v>3920</v>
      </c>
      <c r="D412" s="654"/>
      <c r="E412" s="654"/>
    </row>
    <row r="413" spans="1:5">
      <c r="A413" s="654" t="s">
        <v>3921</v>
      </c>
      <c r="B413" s="654" t="s">
        <v>3922</v>
      </c>
      <c r="C413" s="654" t="s">
        <v>3923</v>
      </c>
      <c r="D413" s="654"/>
      <c r="E413" s="654"/>
    </row>
    <row r="414" spans="1:5">
      <c r="A414" s="654" t="s">
        <v>3921</v>
      </c>
      <c r="B414" s="654" t="s">
        <v>3924</v>
      </c>
      <c r="C414" s="654" t="s">
        <v>3925</v>
      </c>
      <c r="D414" s="654"/>
      <c r="E414" s="654"/>
    </row>
    <row r="415" spans="1:5">
      <c r="A415" s="654" t="s">
        <v>3921</v>
      </c>
      <c r="B415" s="654" t="s">
        <v>3926</v>
      </c>
      <c r="C415" s="654" t="s">
        <v>3927</v>
      </c>
      <c r="D415" s="654"/>
      <c r="E415" s="654"/>
    </row>
    <row r="416" spans="1:5">
      <c r="A416" s="654" t="s">
        <v>3921</v>
      </c>
      <c r="B416" s="654" t="s">
        <v>3928</v>
      </c>
      <c r="C416" s="654" t="s">
        <v>3929</v>
      </c>
      <c r="D416" s="654"/>
      <c r="E416" s="654"/>
    </row>
    <row r="417" spans="1:5">
      <c r="A417" s="654" t="s">
        <v>3921</v>
      </c>
      <c r="B417" s="654" t="s">
        <v>3930</v>
      </c>
      <c r="C417" s="654" t="s">
        <v>3931</v>
      </c>
      <c r="D417" s="654"/>
      <c r="E417" s="654"/>
    </row>
    <row r="418" spans="1:5">
      <c r="A418" s="654" t="s">
        <v>3921</v>
      </c>
      <c r="B418" s="654" t="s">
        <v>3932</v>
      </c>
      <c r="C418" s="654" t="s">
        <v>3933</v>
      </c>
      <c r="D418" s="654"/>
      <c r="E418" s="654"/>
    </row>
    <row r="419" spans="1:5">
      <c r="A419" s="654" t="s">
        <v>3921</v>
      </c>
      <c r="B419" s="654" t="s">
        <v>3934</v>
      </c>
      <c r="C419" s="654" t="s">
        <v>3935</v>
      </c>
      <c r="D419" s="654"/>
      <c r="E419" s="654"/>
    </row>
    <row r="420" spans="1:5">
      <c r="A420" s="654" t="s">
        <v>3921</v>
      </c>
      <c r="B420" s="654" t="s">
        <v>3936</v>
      </c>
      <c r="C420" s="654" t="s">
        <v>3937</v>
      </c>
      <c r="D420" s="654"/>
      <c r="E420" s="654"/>
    </row>
    <row r="421" spans="1:5">
      <c r="A421" s="654" t="s">
        <v>3921</v>
      </c>
      <c r="B421" s="654" t="s">
        <v>3938</v>
      </c>
      <c r="C421" s="654" t="s">
        <v>3939</v>
      </c>
      <c r="D421" s="654"/>
      <c r="E421" s="654"/>
    </row>
    <row r="422" spans="1:5">
      <c r="A422" s="654" t="s">
        <v>3921</v>
      </c>
      <c r="B422" s="654" t="s">
        <v>3940</v>
      </c>
      <c r="C422" s="654" t="s">
        <v>3941</v>
      </c>
      <c r="D422" s="654"/>
      <c r="E422" s="654"/>
    </row>
    <row r="423" spans="1:5">
      <c r="A423" s="654" t="s">
        <v>3921</v>
      </c>
      <c r="B423" s="654" t="s">
        <v>3942</v>
      </c>
      <c r="C423" s="654" t="s">
        <v>3943</v>
      </c>
      <c r="D423" s="654"/>
      <c r="E423" s="654"/>
    </row>
    <row r="424" spans="1:5">
      <c r="A424" s="654" t="s">
        <v>3921</v>
      </c>
      <c r="B424" s="654" t="s">
        <v>3921</v>
      </c>
      <c r="C424" s="654" t="s">
        <v>3944</v>
      </c>
      <c r="D424" s="654"/>
      <c r="E424" s="654"/>
    </row>
    <row r="425" spans="1:5">
      <c r="A425" s="654" t="s">
        <v>3921</v>
      </c>
      <c r="B425" s="654" t="s">
        <v>3945</v>
      </c>
      <c r="C425" s="654" t="s">
        <v>3946</v>
      </c>
      <c r="D425" s="654"/>
      <c r="E425" s="654"/>
    </row>
    <row r="426" spans="1:5">
      <c r="A426" s="654" t="s">
        <v>3921</v>
      </c>
      <c r="B426" s="654" t="s">
        <v>3947</v>
      </c>
      <c r="C426" s="654" t="s">
        <v>3948</v>
      </c>
      <c r="D426" s="654"/>
      <c r="E426" s="654"/>
    </row>
    <row r="427" spans="1:5">
      <c r="A427" s="654" t="s">
        <v>3921</v>
      </c>
      <c r="B427" s="654" t="s">
        <v>3949</v>
      </c>
      <c r="C427" s="654" t="s">
        <v>3950</v>
      </c>
      <c r="D427" s="654"/>
      <c r="E427" s="654"/>
    </row>
    <row r="428" spans="1:5">
      <c r="A428" s="654" t="s">
        <v>3921</v>
      </c>
      <c r="B428" s="654" t="s">
        <v>3951</v>
      </c>
      <c r="C428" s="654" t="s">
        <v>3952</v>
      </c>
      <c r="D428" s="654"/>
      <c r="E428" s="654"/>
    </row>
    <row r="429" spans="1:5">
      <c r="A429" s="654" t="s">
        <v>3953</v>
      </c>
      <c r="B429" s="654" t="s">
        <v>3954</v>
      </c>
      <c r="C429" s="654" t="s">
        <v>3955</v>
      </c>
      <c r="D429" s="654"/>
      <c r="E429" s="654"/>
    </row>
    <row r="430" spans="1:5">
      <c r="A430" s="654" t="s">
        <v>3953</v>
      </c>
      <c r="B430" s="654" t="s">
        <v>3956</v>
      </c>
      <c r="C430" s="654" t="s">
        <v>3957</v>
      </c>
      <c r="D430" s="654"/>
      <c r="E430" s="654"/>
    </row>
    <row r="431" spans="1:5">
      <c r="A431" s="654" t="s">
        <v>3953</v>
      </c>
      <c r="B431" s="654" t="s">
        <v>3958</v>
      </c>
      <c r="C431" s="654" t="s">
        <v>3959</v>
      </c>
      <c r="D431" s="654"/>
      <c r="E431" s="654"/>
    </row>
    <row r="432" spans="1:5">
      <c r="A432" s="654" t="s">
        <v>3953</v>
      </c>
      <c r="B432" s="654" t="s">
        <v>3960</v>
      </c>
      <c r="C432" s="654" t="s">
        <v>3961</v>
      </c>
      <c r="D432" s="654"/>
      <c r="E432" s="654"/>
    </row>
    <row r="433" spans="1:5">
      <c r="A433" s="654" t="s">
        <v>3953</v>
      </c>
      <c r="B433" s="654" t="s">
        <v>3962</v>
      </c>
      <c r="C433" s="654" t="s">
        <v>3963</v>
      </c>
      <c r="D433" s="654"/>
      <c r="E433" s="654"/>
    </row>
    <row r="434" spans="1:5">
      <c r="A434" s="654" t="s">
        <v>3953</v>
      </c>
      <c r="B434" s="654" t="s">
        <v>3964</v>
      </c>
      <c r="C434" s="654" t="s">
        <v>3965</v>
      </c>
      <c r="D434" s="654"/>
      <c r="E434" s="654"/>
    </row>
    <row r="435" spans="1:5">
      <c r="A435" s="654" t="s">
        <v>3953</v>
      </c>
      <c r="B435" s="654" t="s">
        <v>3966</v>
      </c>
      <c r="C435" s="654" t="s">
        <v>3967</v>
      </c>
      <c r="D435" s="654"/>
      <c r="E435" s="654"/>
    </row>
    <row r="436" spans="1:5">
      <c r="A436" s="654" t="s">
        <v>3953</v>
      </c>
      <c r="B436" s="654" t="s">
        <v>3968</v>
      </c>
      <c r="C436" s="654" t="s">
        <v>3969</v>
      </c>
      <c r="D436" s="654"/>
      <c r="E436" s="654"/>
    </row>
    <row r="437" spans="1:5">
      <c r="A437" s="654" t="s">
        <v>3953</v>
      </c>
      <c r="B437" s="654" t="s">
        <v>3970</v>
      </c>
      <c r="C437" s="654" t="s">
        <v>3971</v>
      </c>
      <c r="D437" s="654"/>
      <c r="E437" s="654"/>
    </row>
    <row r="438" spans="1:5">
      <c r="A438" s="654" t="s">
        <v>3953</v>
      </c>
      <c r="B438" s="654" t="s">
        <v>3972</v>
      </c>
      <c r="C438" s="654" t="s">
        <v>3973</v>
      </c>
      <c r="D438" s="654"/>
      <c r="E438" s="654"/>
    </row>
    <row r="439" spans="1:5">
      <c r="A439" s="654" t="s">
        <v>3953</v>
      </c>
      <c r="B439" s="654" t="s">
        <v>3974</v>
      </c>
      <c r="C439" s="654" t="s">
        <v>3975</v>
      </c>
      <c r="D439" s="654"/>
      <c r="E439" s="654"/>
    </row>
    <row r="440" spans="1:5">
      <c r="A440" s="654" t="s">
        <v>3953</v>
      </c>
      <c r="B440" s="654" t="s">
        <v>3976</v>
      </c>
      <c r="C440" s="654" t="s">
        <v>3977</v>
      </c>
      <c r="D440" s="654"/>
      <c r="E440" s="654"/>
    </row>
    <row r="441" spans="1:5">
      <c r="A441" s="654" t="s">
        <v>3953</v>
      </c>
      <c r="B441" s="654" t="s">
        <v>3978</v>
      </c>
      <c r="C441" s="654" t="s">
        <v>3979</v>
      </c>
      <c r="D441" s="654"/>
      <c r="E441" s="654"/>
    </row>
    <row r="442" spans="1:5">
      <c r="A442" s="654" t="s">
        <v>3953</v>
      </c>
      <c r="B442" s="654" t="s">
        <v>3980</v>
      </c>
      <c r="C442" s="654" t="s">
        <v>3981</v>
      </c>
      <c r="D442" s="654"/>
      <c r="E442" s="654"/>
    </row>
    <row r="443" spans="1:5">
      <c r="A443" s="654" t="s">
        <v>3953</v>
      </c>
      <c r="B443" s="654" t="s">
        <v>3982</v>
      </c>
      <c r="C443" s="654" t="s">
        <v>3983</v>
      </c>
      <c r="D443" s="654"/>
      <c r="E443" s="654"/>
    </row>
    <row r="444" spans="1:5">
      <c r="A444" s="654" t="s">
        <v>3953</v>
      </c>
      <c r="B444" s="654" t="s">
        <v>3984</v>
      </c>
      <c r="C444" s="654" t="s">
        <v>3985</v>
      </c>
      <c r="D444" s="654"/>
      <c r="E444" s="654"/>
    </row>
    <row r="445" spans="1:5">
      <c r="A445" s="654" t="s">
        <v>3953</v>
      </c>
      <c r="B445" s="654" t="s">
        <v>3986</v>
      </c>
      <c r="C445" s="654" t="s">
        <v>3987</v>
      </c>
      <c r="D445" s="654"/>
      <c r="E445" s="654"/>
    </row>
    <row r="446" spans="1:5">
      <c r="A446" s="654" t="s">
        <v>3953</v>
      </c>
      <c r="B446" s="654" t="s">
        <v>3953</v>
      </c>
      <c r="C446" s="654" t="s">
        <v>3988</v>
      </c>
      <c r="D446" s="654"/>
      <c r="E446" s="654"/>
    </row>
    <row r="447" spans="1:5">
      <c r="A447" s="654" t="s">
        <v>3953</v>
      </c>
      <c r="B447" s="654" t="s">
        <v>3989</v>
      </c>
      <c r="C447" s="654" t="s">
        <v>3990</v>
      </c>
      <c r="D447" s="654"/>
      <c r="E447" s="654"/>
    </row>
    <row r="448" spans="1:5">
      <c r="A448" s="654" t="s">
        <v>3991</v>
      </c>
      <c r="B448" s="654" t="s">
        <v>3992</v>
      </c>
      <c r="C448" s="654" t="s">
        <v>3993</v>
      </c>
      <c r="D448" s="654"/>
      <c r="E448" s="654"/>
    </row>
    <row r="449" spans="1:5">
      <c r="A449" s="654" t="s">
        <v>3991</v>
      </c>
      <c r="B449" s="654" t="s">
        <v>3994</v>
      </c>
      <c r="C449" s="654" t="s">
        <v>3995</v>
      </c>
      <c r="D449" s="654"/>
      <c r="E449" s="654"/>
    </row>
    <row r="450" spans="1:5">
      <c r="A450" s="654" t="s">
        <v>3991</v>
      </c>
      <c r="B450" s="654" t="s">
        <v>3996</v>
      </c>
      <c r="C450" s="654" t="s">
        <v>3997</v>
      </c>
      <c r="D450" s="654"/>
      <c r="E450" s="654"/>
    </row>
    <row r="451" spans="1:5">
      <c r="A451" s="654" t="s">
        <v>3991</v>
      </c>
      <c r="B451" s="654" t="s">
        <v>3623</v>
      </c>
      <c r="C451" s="654" t="s">
        <v>3998</v>
      </c>
      <c r="D451" s="654"/>
      <c r="E451" s="654"/>
    </row>
    <row r="452" spans="1:5">
      <c r="A452" s="654" t="s">
        <v>3991</v>
      </c>
      <c r="B452" s="654" t="s">
        <v>3999</v>
      </c>
      <c r="C452" s="654" t="s">
        <v>4000</v>
      </c>
      <c r="D452" s="654"/>
      <c r="E452" s="654"/>
    </row>
    <row r="453" spans="1:5">
      <c r="A453" s="654" t="s">
        <v>3991</v>
      </c>
      <c r="B453" s="654" t="s">
        <v>4001</v>
      </c>
      <c r="C453" s="654" t="s">
        <v>4002</v>
      </c>
      <c r="D453" s="654"/>
      <c r="E453" s="654"/>
    </row>
    <row r="454" spans="1:5">
      <c r="A454" s="654" t="s">
        <v>3991</v>
      </c>
      <c r="B454" s="654" t="s">
        <v>4003</v>
      </c>
      <c r="C454" s="654" t="s">
        <v>4004</v>
      </c>
      <c r="D454" s="654"/>
      <c r="E454" s="654"/>
    </row>
    <row r="455" spans="1:5">
      <c r="A455" s="654" t="s">
        <v>3991</v>
      </c>
      <c r="B455" s="654" t="s">
        <v>4005</v>
      </c>
      <c r="C455" s="654" t="s">
        <v>4006</v>
      </c>
      <c r="D455" s="654"/>
      <c r="E455" s="654"/>
    </row>
    <row r="456" spans="1:5">
      <c r="A456" s="654" t="s">
        <v>3991</v>
      </c>
      <c r="B456" s="654" t="s">
        <v>3839</v>
      </c>
      <c r="C456" s="654" t="s">
        <v>4007</v>
      </c>
      <c r="D456" s="654"/>
      <c r="E456" s="654"/>
    </row>
    <row r="457" spans="1:5">
      <c r="A457" s="654" t="s">
        <v>3991</v>
      </c>
      <c r="B457" s="654" t="s">
        <v>4008</v>
      </c>
      <c r="C457" s="654" t="s">
        <v>4009</v>
      </c>
      <c r="D457" s="654"/>
      <c r="E457" s="654"/>
    </row>
    <row r="458" spans="1:5">
      <c r="A458" s="654" t="s">
        <v>3991</v>
      </c>
      <c r="B458" s="654" t="s">
        <v>4010</v>
      </c>
      <c r="C458" s="654" t="s">
        <v>4011</v>
      </c>
      <c r="D458" s="654"/>
      <c r="E458" s="654"/>
    </row>
    <row r="459" spans="1:5">
      <c r="A459" s="654" t="s">
        <v>3991</v>
      </c>
      <c r="B459" s="654" t="s">
        <v>3991</v>
      </c>
      <c r="C459" s="654" t="s">
        <v>4012</v>
      </c>
      <c r="D459" s="654"/>
      <c r="E459" s="654"/>
    </row>
    <row r="460" spans="1:5">
      <c r="A460" s="654" t="s">
        <v>3991</v>
      </c>
      <c r="B460" s="654" t="s">
        <v>4013</v>
      </c>
      <c r="C460" s="654" t="s">
        <v>4014</v>
      </c>
      <c r="D460" s="654"/>
      <c r="E460" s="654"/>
    </row>
    <row r="461" spans="1:5">
      <c r="A461" s="654" t="s">
        <v>4015</v>
      </c>
      <c r="B461" s="654" t="s">
        <v>4016</v>
      </c>
      <c r="C461" s="654" t="s">
        <v>4017</v>
      </c>
      <c r="D461" s="654"/>
      <c r="E461" s="654"/>
    </row>
    <row r="462" spans="1:5">
      <c r="A462" s="654" t="s">
        <v>4015</v>
      </c>
      <c r="B462" s="654" t="s">
        <v>4018</v>
      </c>
      <c r="C462" s="654" t="s">
        <v>4019</v>
      </c>
      <c r="D462" s="654"/>
      <c r="E462" s="654"/>
    </row>
    <row r="463" spans="1:5">
      <c r="A463" s="654" t="s">
        <v>4015</v>
      </c>
      <c r="B463" s="654" t="s">
        <v>4020</v>
      </c>
      <c r="C463" s="654" t="s">
        <v>4021</v>
      </c>
      <c r="D463" s="654"/>
      <c r="E463" s="654"/>
    </row>
    <row r="464" spans="1:5">
      <c r="A464" s="654" t="s">
        <v>4015</v>
      </c>
      <c r="B464" s="654" t="s">
        <v>4022</v>
      </c>
      <c r="C464" s="654" t="s">
        <v>4023</v>
      </c>
      <c r="D464" s="654"/>
      <c r="E464" s="654"/>
    </row>
    <row r="465" spans="1:5">
      <c r="A465" s="654" t="s">
        <v>4015</v>
      </c>
      <c r="B465" s="654" t="s">
        <v>4024</v>
      </c>
      <c r="C465" s="654" t="s">
        <v>4025</v>
      </c>
      <c r="D465" s="654"/>
      <c r="E465" s="654"/>
    </row>
    <row r="466" spans="1:5">
      <c r="A466" s="654" t="s">
        <v>4015</v>
      </c>
      <c r="B466" s="654" t="s">
        <v>4026</v>
      </c>
      <c r="C466" s="654" t="s">
        <v>4027</v>
      </c>
      <c r="D466" s="654"/>
      <c r="E466" s="654"/>
    </row>
    <row r="467" spans="1:5">
      <c r="A467" s="654" t="s">
        <v>4015</v>
      </c>
      <c r="B467" s="654" t="s">
        <v>4015</v>
      </c>
      <c r="C467" s="654" t="s">
        <v>4028</v>
      </c>
      <c r="D467" s="654"/>
      <c r="E467" s="654"/>
    </row>
    <row r="468" spans="1:5">
      <c r="A468" s="654" t="s">
        <v>4015</v>
      </c>
      <c r="B468" s="654" t="s">
        <v>3799</v>
      </c>
      <c r="C468" s="654" t="s">
        <v>4029</v>
      </c>
      <c r="D468" s="654"/>
      <c r="E468" s="654"/>
    </row>
    <row r="469" spans="1:5">
      <c r="A469" s="654" t="s">
        <v>4030</v>
      </c>
      <c r="B469" s="654" t="s">
        <v>4031</v>
      </c>
      <c r="C469" s="654" t="s">
        <v>4032</v>
      </c>
      <c r="D469" s="654"/>
      <c r="E469" s="654"/>
    </row>
    <row r="470" spans="1:5">
      <c r="A470" s="654" t="s">
        <v>4030</v>
      </c>
      <c r="B470" s="654" t="s">
        <v>4033</v>
      </c>
      <c r="C470" s="654" t="s">
        <v>4034</v>
      </c>
      <c r="D470" s="654"/>
      <c r="E470" s="654"/>
    </row>
    <row r="471" spans="1:5">
      <c r="A471" s="654" t="s">
        <v>4030</v>
      </c>
      <c r="B471" s="654" t="s">
        <v>4035</v>
      </c>
      <c r="C471" s="654" t="s">
        <v>4036</v>
      </c>
      <c r="D471" s="654"/>
      <c r="E471" s="654"/>
    </row>
    <row r="472" spans="1:5">
      <c r="A472" s="654" t="s">
        <v>4030</v>
      </c>
      <c r="B472" s="654" t="s">
        <v>4037</v>
      </c>
      <c r="C472" s="654" t="s">
        <v>4038</v>
      </c>
      <c r="D472" s="654"/>
      <c r="E472" s="654"/>
    </row>
    <row r="473" spans="1:5">
      <c r="A473" s="654" t="s">
        <v>4030</v>
      </c>
      <c r="B473" s="654" t="s">
        <v>4039</v>
      </c>
      <c r="C473" s="654" t="s">
        <v>4040</v>
      </c>
      <c r="D473" s="654"/>
      <c r="E473" s="654"/>
    </row>
    <row r="474" spans="1:5">
      <c r="A474" s="654" t="s">
        <v>4030</v>
      </c>
      <c r="B474" s="654" t="s">
        <v>4041</v>
      </c>
      <c r="C474" s="654" t="s">
        <v>4042</v>
      </c>
      <c r="D474" s="654"/>
      <c r="E474" s="654"/>
    </row>
    <row r="475" spans="1:5">
      <c r="A475" s="654" t="s">
        <v>4030</v>
      </c>
      <c r="B475" s="654" t="s">
        <v>4043</v>
      </c>
      <c r="C475" s="654" t="s">
        <v>4044</v>
      </c>
      <c r="D475" s="654"/>
      <c r="E475" s="654"/>
    </row>
    <row r="476" spans="1:5">
      <c r="A476" s="654" t="s">
        <v>4030</v>
      </c>
      <c r="B476" s="654" t="s">
        <v>4045</v>
      </c>
      <c r="C476" s="654" t="s">
        <v>4046</v>
      </c>
      <c r="D476" s="654"/>
      <c r="E476" s="654"/>
    </row>
    <row r="477" spans="1:5">
      <c r="A477" s="654" t="s">
        <v>4030</v>
      </c>
      <c r="B477" s="654" t="s">
        <v>4047</v>
      </c>
      <c r="C477" s="654" t="s">
        <v>4048</v>
      </c>
      <c r="D477" s="654"/>
      <c r="E477" s="654"/>
    </row>
    <row r="478" spans="1:5">
      <c r="A478" s="654" t="s">
        <v>4030</v>
      </c>
      <c r="B478" s="654" t="s">
        <v>4049</v>
      </c>
      <c r="C478" s="654" t="s">
        <v>4050</v>
      </c>
      <c r="D478" s="654"/>
      <c r="E478" s="654"/>
    </row>
    <row r="479" spans="1:5">
      <c r="A479" s="654" t="s">
        <v>4030</v>
      </c>
      <c r="B479" s="654" t="s">
        <v>4051</v>
      </c>
      <c r="C479" s="654" t="s">
        <v>4052</v>
      </c>
      <c r="D479" s="654"/>
      <c r="E479" s="654"/>
    </row>
    <row r="480" spans="1:5">
      <c r="A480" s="654" t="s">
        <v>4030</v>
      </c>
      <c r="B480" s="654" t="s">
        <v>4053</v>
      </c>
      <c r="C480" s="654" t="s">
        <v>4054</v>
      </c>
      <c r="D480" s="654"/>
      <c r="E480" s="654"/>
    </row>
    <row r="481" spans="1:5">
      <c r="A481" s="654" t="s">
        <v>4030</v>
      </c>
      <c r="B481" s="654" t="s">
        <v>4055</v>
      </c>
      <c r="C481" s="654" t="s">
        <v>4056</v>
      </c>
      <c r="D481" s="654"/>
      <c r="E481" s="654"/>
    </row>
    <row r="482" spans="1:5">
      <c r="A482" s="654" t="s">
        <v>4030</v>
      </c>
      <c r="B482" s="654" t="s">
        <v>4030</v>
      </c>
      <c r="C482" s="654" t="s">
        <v>4057</v>
      </c>
      <c r="D482" s="654"/>
      <c r="E482" s="654"/>
    </row>
    <row r="483" spans="1:5">
      <c r="A483" s="654" t="s">
        <v>4058</v>
      </c>
      <c r="B483" s="654" t="s">
        <v>4058</v>
      </c>
      <c r="C483" s="654" t="s">
        <v>4059</v>
      </c>
      <c r="D483" s="654"/>
      <c r="E483" s="654"/>
    </row>
    <row r="484" spans="1:5">
      <c r="A484" s="654" t="s">
        <v>4060</v>
      </c>
      <c r="B484" s="654" t="s">
        <v>4060</v>
      </c>
      <c r="C484" s="654" t="s">
        <v>4061</v>
      </c>
      <c r="D484" s="654"/>
      <c r="E484" s="654"/>
    </row>
    <row r="485" spans="1:5">
      <c r="A485" s="654" t="s">
        <v>4062</v>
      </c>
      <c r="B485" s="654" t="s">
        <v>4062</v>
      </c>
      <c r="C485" s="654" t="s">
        <v>4063</v>
      </c>
      <c r="D485" s="654"/>
      <c r="E485" s="654"/>
    </row>
    <row r="486" spans="1:5">
      <c r="A486" s="654" t="s">
        <v>4064</v>
      </c>
      <c r="B486" s="654" t="s">
        <v>4064</v>
      </c>
      <c r="C486" s="654" t="s">
        <v>4065</v>
      </c>
      <c r="D486" s="654"/>
      <c r="E486" s="654"/>
    </row>
    <row r="487" spans="1:5">
      <c r="A487" s="654" t="s">
        <v>4066</v>
      </c>
      <c r="B487" s="654" t="s">
        <v>4066</v>
      </c>
      <c r="C487" s="654" t="s">
        <v>4067</v>
      </c>
      <c r="D487" s="654"/>
      <c r="E487" s="654"/>
    </row>
    <row r="488" spans="1:5">
      <c r="A488" s="654" t="s">
        <v>4068</v>
      </c>
      <c r="B488" s="654" t="s">
        <v>4068</v>
      </c>
      <c r="C488" s="654" t="s">
        <v>4069</v>
      </c>
      <c r="D488" s="654"/>
      <c r="E488" s="654"/>
    </row>
    <row r="489" spans="1:5">
      <c r="A489" s="654" t="s">
        <v>4070</v>
      </c>
      <c r="B489" s="654" t="s">
        <v>4070</v>
      </c>
      <c r="C489" s="654" t="s">
        <v>4071</v>
      </c>
      <c r="D489" s="654"/>
      <c r="E489" s="654"/>
    </row>
    <row r="490" spans="1:5">
      <c r="A490" s="654" t="s">
        <v>4072</v>
      </c>
      <c r="B490" s="654" t="s">
        <v>4072</v>
      </c>
      <c r="C490" s="654" t="s">
        <v>4073</v>
      </c>
      <c r="D490" s="654"/>
      <c r="E490" s="6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ORG">
    <tabColor indexed="47"/>
  </sheetPr>
  <dimension ref="A1:J546"/>
  <sheetViews>
    <sheetView showGridLines="0" zoomScaleNormal="100" workbookViewId="0"/>
  </sheetViews>
  <sheetFormatPr defaultRowHeight="11.25"/>
  <cols>
    <col min="1" max="16384" width="9.140625" style="7"/>
  </cols>
  <sheetData>
    <row r="1" spans="1:10">
      <c r="A1" s="7" t="s">
        <v>301</v>
      </c>
      <c r="B1" s="7" t="s">
        <v>1513</v>
      </c>
      <c r="C1" s="7" t="s">
        <v>1514</v>
      </c>
      <c r="D1" s="7" t="s">
        <v>1515</v>
      </c>
      <c r="E1" s="7" t="s">
        <v>1516</v>
      </c>
      <c r="F1" s="7" t="s">
        <v>1517</v>
      </c>
      <c r="G1" s="7" t="s">
        <v>1518</v>
      </c>
      <c r="H1" s="7" t="s">
        <v>1519</v>
      </c>
      <c r="I1" s="7" t="s">
        <v>1520</v>
      </c>
    </row>
    <row r="2" spans="1:10">
      <c r="A2" s="7">
        <v>1</v>
      </c>
      <c r="B2" s="7" t="s">
        <v>1521</v>
      </c>
      <c r="C2" s="7" t="s">
        <v>42</v>
      </c>
      <c r="D2" s="7" t="s">
        <v>1522</v>
      </c>
      <c r="E2" s="7" t="s">
        <v>1523</v>
      </c>
      <c r="F2" s="7" t="s">
        <v>1524</v>
      </c>
      <c r="G2" s="7" t="s">
        <v>1525</v>
      </c>
      <c r="H2" s="7" t="s">
        <v>1526</v>
      </c>
      <c r="J2" s="7" t="s">
        <v>2988</v>
      </c>
    </row>
    <row r="3" spans="1:10">
      <c r="A3" s="7">
        <v>2</v>
      </c>
      <c r="B3" s="7" t="s">
        <v>1521</v>
      </c>
      <c r="C3" s="7" t="s">
        <v>42</v>
      </c>
      <c r="D3" s="7" t="s">
        <v>1527</v>
      </c>
      <c r="E3" s="7" t="s">
        <v>1528</v>
      </c>
      <c r="F3" s="7" t="s">
        <v>1529</v>
      </c>
      <c r="G3" s="7" t="s">
        <v>1530</v>
      </c>
      <c r="H3" s="7" t="s">
        <v>1531</v>
      </c>
      <c r="J3" s="7" t="s">
        <v>2988</v>
      </c>
    </row>
    <row r="4" spans="1:10">
      <c r="A4" s="7">
        <v>3</v>
      </c>
      <c r="B4" s="7" t="s">
        <v>1521</v>
      </c>
      <c r="C4" s="7" t="s">
        <v>42</v>
      </c>
      <c r="D4" s="7" t="s">
        <v>1532</v>
      </c>
      <c r="E4" s="7" t="s">
        <v>1533</v>
      </c>
      <c r="F4" s="7" t="s">
        <v>1534</v>
      </c>
      <c r="G4" s="7" t="s">
        <v>1535</v>
      </c>
      <c r="H4" s="7" t="s">
        <v>1536</v>
      </c>
      <c r="J4" s="7" t="s">
        <v>2988</v>
      </c>
    </row>
    <row r="5" spans="1:10">
      <c r="A5" s="7">
        <v>4</v>
      </c>
      <c r="B5" s="7" t="s">
        <v>1521</v>
      </c>
      <c r="C5" s="7" t="s">
        <v>42</v>
      </c>
      <c r="D5" s="7" t="s">
        <v>1537</v>
      </c>
      <c r="E5" s="7" t="s">
        <v>1538</v>
      </c>
      <c r="F5" s="7" t="s">
        <v>1539</v>
      </c>
      <c r="G5" s="7" t="s">
        <v>1540</v>
      </c>
      <c r="H5" s="7" t="s">
        <v>1541</v>
      </c>
      <c r="J5" s="7" t="s">
        <v>2988</v>
      </c>
    </row>
    <row r="6" spans="1:10">
      <c r="A6" s="7">
        <v>5</v>
      </c>
      <c r="B6" s="7" t="s">
        <v>1521</v>
      </c>
      <c r="C6" s="7" t="s">
        <v>42</v>
      </c>
      <c r="D6" s="7" t="s">
        <v>1542</v>
      </c>
      <c r="E6" s="7" t="s">
        <v>1543</v>
      </c>
      <c r="F6" s="7" t="s">
        <v>1544</v>
      </c>
      <c r="G6" s="7" t="s">
        <v>1545</v>
      </c>
      <c r="H6" s="7" t="s">
        <v>1546</v>
      </c>
      <c r="J6" s="7" t="s">
        <v>2988</v>
      </c>
    </row>
    <row r="7" spans="1:10">
      <c r="A7" s="7">
        <v>6</v>
      </c>
      <c r="B7" s="7" t="s">
        <v>1521</v>
      </c>
      <c r="C7" s="7" t="s">
        <v>42</v>
      </c>
      <c r="D7" s="7" t="s">
        <v>1547</v>
      </c>
      <c r="E7" s="7" t="s">
        <v>1543</v>
      </c>
      <c r="F7" s="7" t="s">
        <v>1544</v>
      </c>
      <c r="G7" s="7" t="s">
        <v>1548</v>
      </c>
      <c r="H7" s="7" t="s">
        <v>1546</v>
      </c>
      <c r="J7" s="7" t="s">
        <v>2988</v>
      </c>
    </row>
    <row r="8" spans="1:10">
      <c r="A8" s="7">
        <v>7</v>
      </c>
      <c r="B8" s="7" t="s">
        <v>1521</v>
      </c>
      <c r="C8" s="7" t="s">
        <v>42</v>
      </c>
      <c r="D8" s="7" t="s">
        <v>1549</v>
      </c>
      <c r="E8" s="7" t="s">
        <v>1550</v>
      </c>
      <c r="F8" s="7" t="s">
        <v>1551</v>
      </c>
      <c r="G8" s="7" t="s">
        <v>1552</v>
      </c>
      <c r="H8" s="7" t="s">
        <v>1553</v>
      </c>
      <c r="J8" s="7" t="s">
        <v>2988</v>
      </c>
    </row>
    <row r="9" spans="1:10">
      <c r="A9" s="7">
        <v>8</v>
      </c>
      <c r="B9" s="7" t="s">
        <v>1521</v>
      </c>
      <c r="C9" s="7" t="s">
        <v>42</v>
      </c>
      <c r="D9" s="7" t="s">
        <v>1554</v>
      </c>
      <c r="E9" s="7" t="s">
        <v>1555</v>
      </c>
      <c r="F9" s="7" t="s">
        <v>1556</v>
      </c>
      <c r="G9" s="7" t="s">
        <v>1557</v>
      </c>
      <c r="H9" s="7" t="s">
        <v>1558</v>
      </c>
      <c r="J9" s="7" t="s">
        <v>2988</v>
      </c>
    </row>
    <row r="10" spans="1:10">
      <c r="A10" s="7">
        <v>9</v>
      </c>
      <c r="B10" s="7" t="s">
        <v>1521</v>
      </c>
      <c r="C10" s="7" t="s">
        <v>42</v>
      </c>
      <c r="D10" s="7" t="s">
        <v>1559</v>
      </c>
      <c r="E10" s="7" t="s">
        <v>1560</v>
      </c>
      <c r="F10" s="7" t="s">
        <v>1561</v>
      </c>
      <c r="G10" s="7" t="s">
        <v>1562</v>
      </c>
      <c r="H10" s="7" t="s">
        <v>1563</v>
      </c>
      <c r="J10" s="7" t="s">
        <v>2988</v>
      </c>
    </row>
    <row r="11" spans="1:10">
      <c r="A11" s="7">
        <v>10</v>
      </c>
      <c r="B11" s="7" t="s">
        <v>1521</v>
      </c>
      <c r="C11" s="7" t="s">
        <v>42</v>
      </c>
      <c r="D11" s="7" t="s">
        <v>1564</v>
      </c>
      <c r="E11" s="7" t="s">
        <v>1565</v>
      </c>
      <c r="F11" s="7" t="s">
        <v>1566</v>
      </c>
      <c r="G11" s="7" t="s">
        <v>1567</v>
      </c>
      <c r="J11" s="7" t="s">
        <v>2988</v>
      </c>
    </row>
    <row r="12" spans="1:10">
      <c r="A12" s="7">
        <v>11</v>
      </c>
      <c r="B12" s="7" t="s">
        <v>1521</v>
      </c>
      <c r="C12" s="7" t="s">
        <v>42</v>
      </c>
      <c r="D12" s="7" t="s">
        <v>1568</v>
      </c>
      <c r="E12" s="7" t="s">
        <v>1569</v>
      </c>
      <c r="F12" s="7" t="s">
        <v>1570</v>
      </c>
      <c r="G12" s="7" t="s">
        <v>1571</v>
      </c>
      <c r="H12" s="7" t="s">
        <v>1572</v>
      </c>
      <c r="J12" s="7" t="s">
        <v>2988</v>
      </c>
    </row>
    <row r="13" spans="1:10">
      <c r="A13" s="7">
        <v>12</v>
      </c>
      <c r="B13" s="7" t="s">
        <v>1521</v>
      </c>
      <c r="C13" s="7" t="s">
        <v>42</v>
      </c>
      <c r="D13" s="7" t="s">
        <v>1573</v>
      </c>
      <c r="E13" s="7" t="s">
        <v>1574</v>
      </c>
      <c r="F13" s="7" t="s">
        <v>1575</v>
      </c>
      <c r="G13" s="7" t="s">
        <v>1567</v>
      </c>
      <c r="J13" s="7" t="s">
        <v>2988</v>
      </c>
    </row>
    <row r="14" spans="1:10">
      <c r="A14" s="7">
        <v>13</v>
      </c>
      <c r="B14" s="7" t="s">
        <v>1521</v>
      </c>
      <c r="C14" s="7" t="s">
        <v>42</v>
      </c>
      <c r="D14" s="7" t="s">
        <v>1576</v>
      </c>
      <c r="E14" s="7" t="s">
        <v>1577</v>
      </c>
      <c r="F14" s="7" t="s">
        <v>1578</v>
      </c>
      <c r="G14" s="7" t="s">
        <v>1579</v>
      </c>
      <c r="H14" s="7" t="s">
        <v>1580</v>
      </c>
      <c r="J14" s="7" t="s">
        <v>2988</v>
      </c>
    </row>
    <row r="15" spans="1:10">
      <c r="A15" s="7">
        <v>14</v>
      </c>
      <c r="B15" s="7" t="s">
        <v>1521</v>
      </c>
      <c r="C15" s="7" t="s">
        <v>42</v>
      </c>
      <c r="D15" s="7" t="s">
        <v>1581</v>
      </c>
      <c r="E15" s="7" t="s">
        <v>1582</v>
      </c>
      <c r="F15" s="7" t="s">
        <v>1583</v>
      </c>
      <c r="G15" s="7" t="s">
        <v>1584</v>
      </c>
      <c r="H15" s="7" t="s">
        <v>1585</v>
      </c>
      <c r="J15" s="7" t="s">
        <v>2988</v>
      </c>
    </row>
    <row r="16" spans="1:10">
      <c r="A16" s="7">
        <v>15</v>
      </c>
      <c r="B16" s="7" t="s">
        <v>1521</v>
      </c>
      <c r="C16" s="7" t="s">
        <v>42</v>
      </c>
      <c r="D16" s="7" t="s">
        <v>1586</v>
      </c>
      <c r="E16" s="7" t="s">
        <v>1587</v>
      </c>
      <c r="F16" s="7" t="s">
        <v>1588</v>
      </c>
      <c r="G16" s="7" t="s">
        <v>1589</v>
      </c>
      <c r="H16" s="7" t="s">
        <v>1590</v>
      </c>
      <c r="I16" s="7" t="s">
        <v>1591</v>
      </c>
      <c r="J16" s="7" t="s">
        <v>2988</v>
      </c>
    </row>
    <row r="17" spans="1:10">
      <c r="A17" s="7">
        <v>16</v>
      </c>
      <c r="B17" s="7" t="s">
        <v>1521</v>
      </c>
      <c r="C17" s="7" t="s">
        <v>42</v>
      </c>
      <c r="D17" s="7" t="s">
        <v>1592</v>
      </c>
      <c r="E17" s="7" t="s">
        <v>1593</v>
      </c>
      <c r="F17" s="7" t="s">
        <v>1594</v>
      </c>
      <c r="G17" s="7" t="s">
        <v>1595</v>
      </c>
      <c r="J17" s="7" t="s">
        <v>2988</v>
      </c>
    </row>
    <row r="18" spans="1:10">
      <c r="A18" s="7">
        <v>17</v>
      </c>
      <c r="B18" s="7" t="s">
        <v>1521</v>
      </c>
      <c r="C18" s="7" t="s">
        <v>42</v>
      </c>
      <c r="D18" s="7" t="s">
        <v>1596</v>
      </c>
      <c r="E18" s="7" t="s">
        <v>1597</v>
      </c>
      <c r="F18" s="7" t="s">
        <v>1598</v>
      </c>
      <c r="G18" s="7" t="s">
        <v>1599</v>
      </c>
      <c r="H18" s="7" t="s">
        <v>1600</v>
      </c>
      <c r="J18" s="7" t="s">
        <v>2988</v>
      </c>
    </row>
    <row r="19" spans="1:10">
      <c r="A19" s="7">
        <v>18</v>
      </c>
      <c r="B19" s="7" t="s">
        <v>1521</v>
      </c>
      <c r="C19" s="7" t="s">
        <v>42</v>
      </c>
      <c r="D19" s="7" t="s">
        <v>1601</v>
      </c>
      <c r="E19" s="7" t="s">
        <v>1602</v>
      </c>
      <c r="F19" s="7" t="s">
        <v>1603</v>
      </c>
      <c r="G19" s="7" t="s">
        <v>1599</v>
      </c>
      <c r="H19" s="7" t="s">
        <v>1604</v>
      </c>
      <c r="J19" s="7" t="s">
        <v>2988</v>
      </c>
    </row>
    <row r="20" spans="1:10">
      <c r="A20" s="7">
        <v>19</v>
      </c>
      <c r="B20" s="7" t="s">
        <v>1521</v>
      </c>
      <c r="C20" s="7" t="s">
        <v>42</v>
      </c>
      <c r="D20" s="7" t="s">
        <v>1605</v>
      </c>
      <c r="E20" s="7" t="s">
        <v>1606</v>
      </c>
      <c r="F20" s="7" t="s">
        <v>1607</v>
      </c>
      <c r="G20" s="7" t="s">
        <v>1599</v>
      </c>
      <c r="H20" s="7" t="s">
        <v>1608</v>
      </c>
      <c r="J20" s="7" t="s">
        <v>2988</v>
      </c>
    </row>
    <row r="21" spans="1:10">
      <c r="A21" s="7">
        <v>20</v>
      </c>
      <c r="B21" s="7" t="s">
        <v>1521</v>
      </c>
      <c r="C21" s="7" t="s">
        <v>42</v>
      </c>
      <c r="D21" s="7" t="s">
        <v>1609</v>
      </c>
      <c r="E21" s="7" t="s">
        <v>1610</v>
      </c>
      <c r="F21" s="7" t="s">
        <v>1611</v>
      </c>
      <c r="G21" s="7" t="s">
        <v>1599</v>
      </c>
      <c r="H21" s="7" t="s">
        <v>1612</v>
      </c>
      <c r="I21" s="7" t="s">
        <v>1613</v>
      </c>
      <c r="J21" s="7" t="s">
        <v>2988</v>
      </c>
    </row>
    <row r="22" spans="1:10">
      <c r="A22" s="7">
        <v>21</v>
      </c>
      <c r="B22" s="7" t="s">
        <v>1521</v>
      </c>
      <c r="C22" s="7" t="s">
        <v>42</v>
      </c>
      <c r="D22" s="7" t="s">
        <v>1614</v>
      </c>
      <c r="E22" s="7" t="s">
        <v>1615</v>
      </c>
      <c r="F22" s="7" t="s">
        <v>1616</v>
      </c>
      <c r="G22" s="7" t="s">
        <v>1599</v>
      </c>
      <c r="H22" s="7" t="s">
        <v>1617</v>
      </c>
      <c r="J22" s="7" t="s">
        <v>2988</v>
      </c>
    </row>
    <row r="23" spans="1:10">
      <c r="A23" s="7">
        <v>22</v>
      </c>
      <c r="B23" s="7" t="s">
        <v>1521</v>
      </c>
      <c r="C23" s="7" t="s">
        <v>42</v>
      </c>
      <c r="D23" s="7" t="s">
        <v>1618</v>
      </c>
      <c r="E23" s="7" t="s">
        <v>1619</v>
      </c>
      <c r="F23" s="7" t="s">
        <v>1620</v>
      </c>
      <c r="G23" s="7" t="s">
        <v>1599</v>
      </c>
      <c r="I23" s="7" t="s">
        <v>1621</v>
      </c>
      <c r="J23" s="7" t="s">
        <v>2988</v>
      </c>
    </row>
    <row r="24" spans="1:10">
      <c r="A24" s="7">
        <v>23</v>
      </c>
      <c r="B24" s="7" t="s">
        <v>1521</v>
      </c>
      <c r="C24" s="7" t="s">
        <v>42</v>
      </c>
      <c r="D24" s="7" t="s">
        <v>1622</v>
      </c>
      <c r="E24" s="7" t="s">
        <v>1623</v>
      </c>
      <c r="F24" s="7" t="s">
        <v>1624</v>
      </c>
      <c r="G24" s="7" t="s">
        <v>1599</v>
      </c>
      <c r="H24" s="7" t="s">
        <v>1625</v>
      </c>
      <c r="J24" s="7" t="s">
        <v>2988</v>
      </c>
    </row>
    <row r="25" spans="1:10">
      <c r="A25" s="7">
        <v>24</v>
      </c>
      <c r="B25" s="7" t="s">
        <v>1521</v>
      </c>
      <c r="C25" s="7" t="s">
        <v>42</v>
      </c>
      <c r="D25" s="7" t="s">
        <v>1626</v>
      </c>
      <c r="E25" s="7" t="s">
        <v>1627</v>
      </c>
      <c r="F25" s="7" t="s">
        <v>1628</v>
      </c>
      <c r="G25" s="7" t="s">
        <v>1599</v>
      </c>
      <c r="H25" s="7" t="s">
        <v>1629</v>
      </c>
      <c r="I25" s="7" t="s">
        <v>1630</v>
      </c>
      <c r="J25" s="7" t="s">
        <v>2988</v>
      </c>
    </row>
    <row r="26" spans="1:10">
      <c r="A26" s="7">
        <v>25</v>
      </c>
      <c r="B26" s="7" t="s">
        <v>1521</v>
      </c>
      <c r="C26" s="7" t="s">
        <v>42</v>
      </c>
      <c r="D26" s="7" t="s">
        <v>1631</v>
      </c>
      <c r="E26" s="7" t="s">
        <v>1632</v>
      </c>
      <c r="F26" s="7" t="s">
        <v>1633</v>
      </c>
      <c r="G26" s="7" t="s">
        <v>1599</v>
      </c>
      <c r="H26" s="7" t="s">
        <v>1634</v>
      </c>
      <c r="J26" s="7" t="s">
        <v>2988</v>
      </c>
    </row>
    <row r="27" spans="1:10">
      <c r="A27" s="7">
        <v>26</v>
      </c>
      <c r="B27" s="7" t="s">
        <v>1521</v>
      </c>
      <c r="C27" s="7" t="s">
        <v>42</v>
      </c>
      <c r="D27" s="7" t="s">
        <v>1635</v>
      </c>
      <c r="E27" s="7" t="s">
        <v>1636</v>
      </c>
      <c r="F27" s="7" t="s">
        <v>1637</v>
      </c>
      <c r="G27" s="7" t="s">
        <v>1599</v>
      </c>
      <c r="H27" s="7" t="s">
        <v>1638</v>
      </c>
      <c r="J27" s="7" t="s">
        <v>2988</v>
      </c>
    </row>
    <row r="28" spans="1:10">
      <c r="A28" s="7">
        <v>27</v>
      </c>
      <c r="B28" s="7" t="s">
        <v>1521</v>
      </c>
      <c r="C28" s="7" t="s">
        <v>42</v>
      </c>
      <c r="D28" s="7" t="s">
        <v>1639</v>
      </c>
      <c r="E28" s="7" t="s">
        <v>1640</v>
      </c>
      <c r="F28" s="7" t="s">
        <v>1641</v>
      </c>
      <c r="G28" s="7" t="s">
        <v>1599</v>
      </c>
      <c r="H28" s="7" t="s">
        <v>1642</v>
      </c>
      <c r="I28" s="7" t="s">
        <v>1621</v>
      </c>
      <c r="J28" s="7" t="s">
        <v>2988</v>
      </c>
    </row>
    <row r="29" spans="1:10">
      <c r="A29" s="7">
        <v>28</v>
      </c>
      <c r="B29" s="7" t="s">
        <v>1521</v>
      </c>
      <c r="C29" s="7" t="s">
        <v>42</v>
      </c>
      <c r="D29" s="7" t="s">
        <v>1643</v>
      </c>
      <c r="E29" s="7" t="s">
        <v>1644</v>
      </c>
      <c r="F29" s="7" t="s">
        <v>1645</v>
      </c>
      <c r="G29" s="7" t="s">
        <v>1599</v>
      </c>
      <c r="H29" s="7" t="s">
        <v>1646</v>
      </c>
      <c r="I29" s="7" t="s">
        <v>1621</v>
      </c>
      <c r="J29" s="7" t="s">
        <v>2988</v>
      </c>
    </row>
    <row r="30" spans="1:10">
      <c r="A30" s="7">
        <v>29</v>
      </c>
      <c r="B30" s="7" t="s">
        <v>1521</v>
      </c>
      <c r="C30" s="7" t="s">
        <v>42</v>
      </c>
      <c r="D30" s="7" t="s">
        <v>1647</v>
      </c>
      <c r="E30" s="7" t="s">
        <v>1648</v>
      </c>
      <c r="F30" s="7" t="s">
        <v>1649</v>
      </c>
      <c r="G30" s="7" t="s">
        <v>1599</v>
      </c>
      <c r="H30" s="7" t="s">
        <v>1650</v>
      </c>
      <c r="J30" s="7" t="s">
        <v>2988</v>
      </c>
    </row>
    <row r="31" spans="1:10">
      <c r="A31" s="7">
        <v>30</v>
      </c>
      <c r="B31" s="7" t="s">
        <v>1521</v>
      </c>
      <c r="C31" s="7" t="s">
        <v>42</v>
      </c>
      <c r="D31" s="7" t="s">
        <v>1651</v>
      </c>
      <c r="E31" s="7" t="s">
        <v>1652</v>
      </c>
      <c r="F31" s="7" t="s">
        <v>1653</v>
      </c>
      <c r="G31" s="7" t="s">
        <v>1599</v>
      </c>
      <c r="I31" s="7" t="s">
        <v>1621</v>
      </c>
      <c r="J31" s="7" t="s">
        <v>2988</v>
      </c>
    </row>
    <row r="32" spans="1:10">
      <c r="A32" s="7">
        <v>31</v>
      </c>
      <c r="B32" s="7" t="s">
        <v>1521</v>
      </c>
      <c r="C32" s="7" t="s">
        <v>42</v>
      </c>
      <c r="D32" s="7" t="s">
        <v>1654</v>
      </c>
      <c r="E32" s="7" t="s">
        <v>1655</v>
      </c>
      <c r="F32" s="7" t="s">
        <v>1656</v>
      </c>
      <c r="G32" s="7" t="s">
        <v>1599</v>
      </c>
      <c r="H32" s="7" t="s">
        <v>1657</v>
      </c>
      <c r="I32" s="7" t="s">
        <v>1658</v>
      </c>
      <c r="J32" s="7" t="s">
        <v>2988</v>
      </c>
    </row>
    <row r="33" spans="1:10">
      <c r="A33" s="7">
        <v>32</v>
      </c>
      <c r="B33" s="7" t="s">
        <v>1521</v>
      </c>
      <c r="C33" s="7" t="s">
        <v>42</v>
      </c>
      <c r="D33" s="7" t="s">
        <v>1659</v>
      </c>
      <c r="E33" s="7" t="s">
        <v>1660</v>
      </c>
      <c r="F33" s="7" t="s">
        <v>1661</v>
      </c>
      <c r="G33" s="7" t="s">
        <v>1599</v>
      </c>
      <c r="H33" s="7" t="s">
        <v>1662</v>
      </c>
      <c r="I33" s="7" t="s">
        <v>1621</v>
      </c>
      <c r="J33" s="7" t="s">
        <v>2988</v>
      </c>
    </row>
    <row r="34" spans="1:10">
      <c r="A34" s="7">
        <v>33</v>
      </c>
      <c r="B34" s="7" t="s">
        <v>1521</v>
      </c>
      <c r="C34" s="7" t="s">
        <v>42</v>
      </c>
      <c r="D34" s="7" t="s">
        <v>1663</v>
      </c>
      <c r="E34" s="7" t="s">
        <v>1664</v>
      </c>
      <c r="F34" s="7" t="s">
        <v>1665</v>
      </c>
      <c r="G34" s="7" t="s">
        <v>1599</v>
      </c>
      <c r="H34" s="7" t="s">
        <v>1666</v>
      </c>
      <c r="J34" s="7" t="s">
        <v>2988</v>
      </c>
    </row>
    <row r="35" spans="1:10">
      <c r="A35" s="7">
        <v>34</v>
      </c>
      <c r="B35" s="7" t="s">
        <v>1521</v>
      </c>
      <c r="C35" s="7" t="s">
        <v>42</v>
      </c>
      <c r="D35" s="7" t="s">
        <v>1667</v>
      </c>
      <c r="E35" s="7" t="s">
        <v>1668</v>
      </c>
      <c r="F35" s="7" t="s">
        <v>1669</v>
      </c>
      <c r="G35" s="7" t="s">
        <v>1599</v>
      </c>
      <c r="I35" s="7" t="s">
        <v>1670</v>
      </c>
      <c r="J35" s="7" t="s">
        <v>2988</v>
      </c>
    </row>
    <row r="36" spans="1:10">
      <c r="A36" s="7">
        <v>35</v>
      </c>
      <c r="B36" s="7" t="s">
        <v>1521</v>
      </c>
      <c r="C36" s="7" t="s">
        <v>42</v>
      </c>
      <c r="D36" s="7" t="s">
        <v>1671</v>
      </c>
      <c r="E36" s="7" t="s">
        <v>1672</v>
      </c>
      <c r="F36" s="7" t="s">
        <v>1673</v>
      </c>
      <c r="G36" s="7" t="s">
        <v>1599</v>
      </c>
      <c r="H36" s="7" t="s">
        <v>1674</v>
      </c>
      <c r="I36" s="7" t="s">
        <v>1621</v>
      </c>
      <c r="J36" s="7" t="s">
        <v>2988</v>
      </c>
    </row>
    <row r="37" spans="1:10">
      <c r="A37" s="7">
        <v>36</v>
      </c>
      <c r="B37" s="7" t="s">
        <v>1521</v>
      </c>
      <c r="C37" s="7" t="s">
        <v>42</v>
      </c>
      <c r="D37" s="7" t="s">
        <v>1675</v>
      </c>
      <c r="E37" s="7" t="s">
        <v>1676</v>
      </c>
      <c r="F37" s="7" t="s">
        <v>1677</v>
      </c>
      <c r="G37" s="7" t="s">
        <v>1599</v>
      </c>
      <c r="H37" s="7" t="s">
        <v>1678</v>
      </c>
      <c r="I37" s="7" t="s">
        <v>1621</v>
      </c>
      <c r="J37" s="7" t="s">
        <v>2988</v>
      </c>
    </row>
    <row r="38" spans="1:10">
      <c r="A38" s="7">
        <v>37</v>
      </c>
      <c r="B38" s="7" t="s">
        <v>1521</v>
      </c>
      <c r="C38" s="7" t="s">
        <v>42</v>
      </c>
      <c r="D38" s="7" t="s">
        <v>1679</v>
      </c>
      <c r="E38" s="7" t="s">
        <v>1680</v>
      </c>
      <c r="F38" s="7" t="s">
        <v>1681</v>
      </c>
      <c r="G38" s="7" t="s">
        <v>1599</v>
      </c>
      <c r="H38" s="7" t="s">
        <v>1682</v>
      </c>
      <c r="J38" s="7" t="s">
        <v>2988</v>
      </c>
    </row>
    <row r="39" spans="1:10">
      <c r="A39" s="7">
        <v>38</v>
      </c>
      <c r="B39" s="7" t="s">
        <v>1521</v>
      </c>
      <c r="C39" s="7" t="s">
        <v>42</v>
      </c>
      <c r="D39" s="7" t="s">
        <v>1683</v>
      </c>
      <c r="E39" s="7" t="s">
        <v>1684</v>
      </c>
      <c r="F39" s="7" t="s">
        <v>1685</v>
      </c>
      <c r="G39" s="7" t="s">
        <v>1599</v>
      </c>
      <c r="J39" s="7" t="s">
        <v>2988</v>
      </c>
    </row>
    <row r="40" spans="1:10">
      <c r="A40" s="7">
        <v>39</v>
      </c>
      <c r="B40" s="7" t="s">
        <v>1521</v>
      </c>
      <c r="C40" s="7" t="s">
        <v>42</v>
      </c>
      <c r="D40" s="7" t="s">
        <v>1686</v>
      </c>
      <c r="E40" s="7" t="s">
        <v>1687</v>
      </c>
      <c r="F40" s="7" t="s">
        <v>1688</v>
      </c>
      <c r="G40" s="7" t="s">
        <v>1599</v>
      </c>
      <c r="H40" s="7" t="s">
        <v>1689</v>
      </c>
      <c r="I40" s="7" t="s">
        <v>1621</v>
      </c>
      <c r="J40" s="7" t="s">
        <v>2988</v>
      </c>
    </row>
    <row r="41" spans="1:10">
      <c r="A41" s="7">
        <v>40</v>
      </c>
      <c r="B41" s="7" t="s">
        <v>1521</v>
      </c>
      <c r="C41" s="7" t="s">
        <v>42</v>
      </c>
      <c r="D41" s="7" t="s">
        <v>1690</v>
      </c>
      <c r="E41" s="7" t="s">
        <v>1691</v>
      </c>
      <c r="F41" s="7" t="s">
        <v>1692</v>
      </c>
      <c r="G41" s="7" t="s">
        <v>1599</v>
      </c>
      <c r="J41" s="7" t="s">
        <v>2988</v>
      </c>
    </row>
    <row r="42" spans="1:10">
      <c r="A42" s="7">
        <v>41</v>
      </c>
      <c r="B42" s="7" t="s">
        <v>1521</v>
      </c>
      <c r="C42" s="7" t="s">
        <v>42</v>
      </c>
      <c r="D42" s="7" t="s">
        <v>1693</v>
      </c>
      <c r="E42" s="7" t="s">
        <v>1694</v>
      </c>
      <c r="F42" s="7" t="s">
        <v>1695</v>
      </c>
      <c r="G42" s="7" t="s">
        <v>1599</v>
      </c>
      <c r="H42" s="7" t="s">
        <v>1696</v>
      </c>
      <c r="I42" s="7" t="s">
        <v>1697</v>
      </c>
      <c r="J42" s="7" t="s">
        <v>2988</v>
      </c>
    </row>
    <row r="43" spans="1:10">
      <c r="A43" s="7">
        <v>42</v>
      </c>
      <c r="B43" s="7" t="s">
        <v>1521</v>
      </c>
      <c r="C43" s="7" t="s">
        <v>42</v>
      </c>
      <c r="D43" s="7" t="s">
        <v>1698</v>
      </c>
      <c r="E43" s="7" t="s">
        <v>1699</v>
      </c>
      <c r="F43" s="7" t="s">
        <v>1700</v>
      </c>
      <c r="G43" s="7" t="s">
        <v>1599</v>
      </c>
      <c r="H43" s="7" t="s">
        <v>1701</v>
      </c>
      <c r="I43" s="7" t="s">
        <v>1702</v>
      </c>
      <c r="J43" s="7" t="s">
        <v>2988</v>
      </c>
    </row>
    <row r="44" spans="1:10">
      <c r="A44" s="7">
        <v>43</v>
      </c>
      <c r="B44" s="7" t="s">
        <v>1521</v>
      </c>
      <c r="C44" s="7" t="s">
        <v>42</v>
      </c>
      <c r="D44" s="7" t="s">
        <v>1703</v>
      </c>
      <c r="E44" s="7" t="s">
        <v>1704</v>
      </c>
      <c r="F44" s="7" t="s">
        <v>1705</v>
      </c>
      <c r="G44" s="7" t="s">
        <v>1599</v>
      </c>
      <c r="H44" s="7" t="s">
        <v>1706</v>
      </c>
      <c r="J44" s="7" t="s">
        <v>2988</v>
      </c>
    </row>
    <row r="45" spans="1:10">
      <c r="A45" s="7">
        <v>44</v>
      </c>
      <c r="B45" s="7" t="s">
        <v>1521</v>
      </c>
      <c r="C45" s="7" t="s">
        <v>42</v>
      </c>
      <c r="D45" s="7" t="s">
        <v>1707</v>
      </c>
      <c r="E45" s="7" t="s">
        <v>1708</v>
      </c>
      <c r="F45" s="7" t="s">
        <v>1709</v>
      </c>
      <c r="G45" s="7" t="s">
        <v>1599</v>
      </c>
      <c r="H45" s="7" t="s">
        <v>1710</v>
      </c>
      <c r="J45" s="7" t="s">
        <v>2988</v>
      </c>
    </row>
    <row r="46" spans="1:10">
      <c r="A46" s="7">
        <v>45</v>
      </c>
      <c r="B46" s="7" t="s">
        <v>1521</v>
      </c>
      <c r="C46" s="7" t="s">
        <v>42</v>
      </c>
      <c r="D46" s="7" t="s">
        <v>1711</v>
      </c>
      <c r="E46" s="7" t="s">
        <v>1712</v>
      </c>
      <c r="F46" s="7" t="s">
        <v>1713</v>
      </c>
      <c r="G46" s="7" t="s">
        <v>1599</v>
      </c>
      <c r="H46" s="7" t="s">
        <v>1714</v>
      </c>
      <c r="I46" s="7" t="s">
        <v>1621</v>
      </c>
      <c r="J46" s="7" t="s">
        <v>2988</v>
      </c>
    </row>
    <row r="47" spans="1:10">
      <c r="A47" s="7">
        <v>46</v>
      </c>
      <c r="B47" s="7" t="s">
        <v>1521</v>
      </c>
      <c r="C47" s="7" t="s">
        <v>42</v>
      </c>
      <c r="D47" s="7" t="s">
        <v>1715</v>
      </c>
      <c r="E47" s="7" t="s">
        <v>1716</v>
      </c>
      <c r="F47" s="7" t="s">
        <v>1717</v>
      </c>
      <c r="G47" s="7" t="s">
        <v>1599</v>
      </c>
      <c r="H47" s="7" t="s">
        <v>1718</v>
      </c>
      <c r="J47" s="7" t="s">
        <v>2988</v>
      </c>
    </row>
    <row r="48" spans="1:10">
      <c r="A48" s="7">
        <v>47</v>
      </c>
      <c r="B48" s="7" t="s">
        <v>1521</v>
      </c>
      <c r="C48" s="7" t="s">
        <v>42</v>
      </c>
      <c r="D48" s="7" t="s">
        <v>1719</v>
      </c>
      <c r="E48" s="7" t="s">
        <v>1720</v>
      </c>
      <c r="F48" s="7" t="s">
        <v>1721</v>
      </c>
      <c r="G48" s="7" t="s">
        <v>1599</v>
      </c>
      <c r="H48" s="7" t="s">
        <v>1722</v>
      </c>
      <c r="J48" s="7" t="s">
        <v>2988</v>
      </c>
    </row>
    <row r="49" spans="1:10">
      <c r="A49" s="7">
        <v>48</v>
      </c>
      <c r="B49" s="7" t="s">
        <v>1521</v>
      </c>
      <c r="C49" s="7" t="s">
        <v>42</v>
      </c>
      <c r="D49" s="7" t="s">
        <v>1723</v>
      </c>
      <c r="E49" s="7" t="s">
        <v>1724</v>
      </c>
      <c r="F49" s="7" t="s">
        <v>1725</v>
      </c>
      <c r="G49" s="7" t="s">
        <v>1599</v>
      </c>
      <c r="H49" s="7" t="s">
        <v>1726</v>
      </c>
      <c r="J49" s="7" t="s">
        <v>2988</v>
      </c>
    </row>
    <row r="50" spans="1:10">
      <c r="A50" s="7">
        <v>49</v>
      </c>
      <c r="B50" s="7" t="s">
        <v>1521</v>
      </c>
      <c r="C50" s="7" t="s">
        <v>42</v>
      </c>
      <c r="D50" s="7" t="s">
        <v>1727</v>
      </c>
      <c r="E50" s="7" t="s">
        <v>1728</v>
      </c>
      <c r="F50" s="7" t="s">
        <v>1729</v>
      </c>
      <c r="G50" s="7" t="s">
        <v>1599</v>
      </c>
      <c r="H50" s="7" t="s">
        <v>1730</v>
      </c>
      <c r="J50" s="7" t="s">
        <v>2988</v>
      </c>
    </row>
    <row r="51" spans="1:10">
      <c r="A51" s="7">
        <v>50</v>
      </c>
      <c r="B51" s="7" t="s">
        <v>1521</v>
      </c>
      <c r="C51" s="7" t="s">
        <v>42</v>
      </c>
      <c r="D51" s="7" t="s">
        <v>1731</v>
      </c>
      <c r="E51" s="7" t="s">
        <v>1732</v>
      </c>
      <c r="F51" s="7" t="s">
        <v>1733</v>
      </c>
      <c r="G51" s="7" t="s">
        <v>1599</v>
      </c>
      <c r="H51" s="7" t="s">
        <v>1734</v>
      </c>
      <c r="I51" s="7" t="s">
        <v>1735</v>
      </c>
      <c r="J51" s="7" t="s">
        <v>2988</v>
      </c>
    </row>
    <row r="52" spans="1:10">
      <c r="A52" s="7">
        <v>51</v>
      </c>
      <c r="B52" s="7" t="s">
        <v>1521</v>
      </c>
      <c r="C52" s="7" t="s">
        <v>42</v>
      </c>
      <c r="D52" s="7" t="s">
        <v>1736</v>
      </c>
      <c r="E52" s="7" t="s">
        <v>1737</v>
      </c>
      <c r="F52" s="7" t="s">
        <v>1738</v>
      </c>
      <c r="G52" s="7" t="s">
        <v>1599</v>
      </c>
      <c r="H52" s="7" t="s">
        <v>1739</v>
      </c>
      <c r="J52" s="7" t="s">
        <v>2988</v>
      </c>
    </row>
    <row r="53" spans="1:10">
      <c r="A53" s="7">
        <v>52</v>
      </c>
      <c r="B53" s="7" t="s">
        <v>1521</v>
      </c>
      <c r="C53" s="7" t="s">
        <v>42</v>
      </c>
      <c r="D53" s="7" t="s">
        <v>1740</v>
      </c>
      <c r="E53" s="7" t="s">
        <v>1741</v>
      </c>
      <c r="F53" s="7" t="s">
        <v>1742</v>
      </c>
      <c r="G53" s="7" t="s">
        <v>1599</v>
      </c>
      <c r="H53" s="7" t="s">
        <v>1743</v>
      </c>
      <c r="I53" s="7" t="s">
        <v>1744</v>
      </c>
      <c r="J53" s="7" t="s">
        <v>2988</v>
      </c>
    </row>
    <row r="54" spans="1:10">
      <c r="A54" s="7">
        <v>53</v>
      </c>
      <c r="B54" s="7" t="s">
        <v>1521</v>
      </c>
      <c r="C54" s="7" t="s">
        <v>42</v>
      </c>
      <c r="D54" s="7" t="s">
        <v>1745</v>
      </c>
      <c r="E54" s="7" t="s">
        <v>1746</v>
      </c>
      <c r="F54" s="7" t="s">
        <v>1747</v>
      </c>
      <c r="G54" s="7" t="s">
        <v>1599</v>
      </c>
      <c r="H54" s="7" t="s">
        <v>1748</v>
      </c>
      <c r="I54" s="7" t="s">
        <v>1749</v>
      </c>
      <c r="J54" s="7" t="s">
        <v>2988</v>
      </c>
    </row>
    <row r="55" spans="1:10">
      <c r="A55" s="7">
        <v>54</v>
      </c>
      <c r="B55" s="7" t="s">
        <v>1521</v>
      </c>
      <c r="C55" s="7" t="s">
        <v>42</v>
      </c>
      <c r="D55" s="7" t="s">
        <v>1750</v>
      </c>
      <c r="E55" s="7" t="s">
        <v>1751</v>
      </c>
      <c r="F55" s="7" t="s">
        <v>1752</v>
      </c>
      <c r="G55" s="7" t="s">
        <v>1599</v>
      </c>
      <c r="H55" s="7" t="s">
        <v>1753</v>
      </c>
      <c r="J55" s="7" t="s">
        <v>2988</v>
      </c>
    </row>
    <row r="56" spans="1:10">
      <c r="A56" s="7">
        <v>55</v>
      </c>
      <c r="B56" s="7" t="s">
        <v>1521</v>
      </c>
      <c r="C56" s="7" t="s">
        <v>42</v>
      </c>
      <c r="D56" s="7" t="s">
        <v>1754</v>
      </c>
      <c r="E56" s="7" t="s">
        <v>1755</v>
      </c>
      <c r="F56" s="7" t="s">
        <v>1756</v>
      </c>
      <c r="G56" s="7" t="s">
        <v>1599</v>
      </c>
      <c r="H56" s="7" t="s">
        <v>1757</v>
      </c>
      <c r="J56" s="7" t="s">
        <v>2988</v>
      </c>
    </row>
    <row r="57" spans="1:10">
      <c r="A57" s="7">
        <v>56</v>
      </c>
      <c r="B57" s="7" t="s">
        <v>1521</v>
      </c>
      <c r="C57" s="7" t="s">
        <v>42</v>
      </c>
      <c r="D57" s="7" t="s">
        <v>1758</v>
      </c>
      <c r="E57" s="7" t="s">
        <v>1759</v>
      </c>
      <c r="F57" s="7" t="s">
        <v>1760</v>
      </c>
      <c r="G57" s="7" t="s">
        <v>1599</v>
      </c>
      <c r="H57" s="7" t="s">
        <v>1761</v>
      </c>
      <c r="I57" s="7" t="s">
        <v>1621</v>
      </c>
      <c r="J57" s="7" t="s">
        <v>2988</v>
      </c>
    </row>
    <row r="58" spans="1:10">
      <c r="A58" s="7">
        <v>57</v>
      </c>
      <c r="B58" s="7" t="s">
        <v>1521</v>
      </c>
      <c r="C58" s="7" t="s">
        <v>42</v>
      </c>
      <c r="D58" s="7" t="s">
        <v>1762</v>
      </c>
      <c r="E58" s="7" t="s">
        <v>1763</v>
      </c>
      <c r="F58" s="7" t="s">
        <v>1764</v>
      </c>
      <c r="G58" s="7" t="s">
        <v>1599</v>
      </c>
      <c r="H58" s="7" t="s">
        <v>1765</v>
      </c>
      <c r="J58" s="7" t="s">
        <v>2988</v>
      </c>
    </row>
    <row r="59" spans="1:10">
      <c r="A59" s="7">
        <v>58</v>
      </c>
      <c r="B59" s="7" t="s">
        <v>1521</v>
      </c>
      <c r="C59" s="7" t="s">
        <v>42</v>
      </c>
      <c r="D59" s="7" t="s">
        <v>1766</v>
      </c>
      <c r="E59" s="7" t="s">
        <v>1767</v>
      </c>
      <c r="F59" s="7" t="s">
        <v>1768</v>
      </c>
      <c r="G59" s="7" t="s">
        <v>1599</v>
      </c>
      <c r="H59" s="7" t="s">
        <v>1769</v>
      </c>
      <c r="J59" s="7" t="s">
        <v>2988</v>
      </c>
    </row>
    <row r="60" spans="1:10">
      <c r="A60" s="7">
        <v>59</v>
      </c>
      <c r="B60" s="7" t="s">
        <v>1521</v>
      </c>
      <c r="C60" s="7" t="s">
        <v>42</v>
      </c>
      <c r="D60" s="7" t="s">
        <v>1770</v>
      </c>
      <c r="E60" s="7" t="s">
        <v>1771</v>
      </c>
      <c r="F60" s="7" t="s">
        <v>1772</v>
      </c>
      <c r="G60" s="7" t="s">
        <v>1599</v>
      </c>
      <c r="H60" s="7" t="s">
        <v>1773</v>
      </c>
      <c r="J60" s="7" t="s">
        <v>2988</v>
      </c>
    </row>
    <row r="61" spans="1:10">
      <c r="A61" s="7">
        <v>60</v>
      </c>
      <c r="B61" s="7" t="s">
        <v>1521</v>
      </c>
      <c r="C61" s="7" t="s">
        <v>42</v>
      </c>
      <c r="D61" s="7" t="s">
        <v>1774</v>
      </c>
      <c r="E61" s="7" t="s">
        <v>1775</v>
      </c>
      <c r="F61" s="7" t="s">
        <v>1776</v>
      </c>
      <c r="G61" s="7" t="s">
        <v>1595</v>
      </c>
      <c r="H61" s="7" t="s">
        <v>1777</v>
      </c>
      <c r="J61" s="7" t="s">
        <v>2988</v>
      </c>
    </row>
    <row r="62" spans="1:10">
      <c r="A62" s="7">
        <v>61</v>
      </c>
      <c r="B62" s="7" t="s">
        <v>1521</v>
      </c>
      <c r="C62" s="7" t="s">
        <v>42</v>
      </c>
      <c r="D62" s="7" t="s">
        <v>1778</v>
      </c>
      <c r="E62" s="7" t="s">
        <v>1779</v>
      </c>
      <c r="F62" s="7" t="s">
        <v>1780</v>
      </c>
      <c r="G62" s="7" t="s">
        <v>1599</v>
      </c>
      <c r="H62" s="7" t="s">
        <v>1781</v>
      </c>
      <c r="J62" s="7" t="s">
        <v>2988</v>
      </c>
    </row>
    <row r="63" spans="1:10">
      <c r="A63" s="7">
        <v>62</v>
      </c>
      <c r="B63" s="7" t="s">
        <v>1521</v>
      </c>
      <c r="C63" s="7" t="s">
        <v>42</v>
      </c>
      <c r="D63" s="7" t="s">
        <v>1782</v>
      </c>
      <c r="E63" s="7" t="s">
        <v>1783</v>
      </c>
      <c r="F63" s="7" t="s">
        <v>1784</v>
      </c>
      <c r="G63" s="7" t="s">
        <v>1599</v>
      </c>
      <c r="H63" s="7" t="s">
        <v>1785</v>
      </c>
      <c r="J63" s="7" t="s">
        <v>2988</v>
      </c>
    </row>
    <row r="64" spans="1:10">
      <c r="A64" s="7">
        <v>63</v>
      </c>
      <c r="B64" s="7" t="s">
        <v>1521</v>
      </c>
      <c r="C64" s="7" t="s">
        <v>42</v>
      </c>
      <c r="D64" s="7" t="s">
        <v>1786</v>
      </c>
      <c r="E64" s="7" t="s">
        <v>1787</v>
      </c>
      <c r="F64" s="7" t="s">
        <v>1788</v>
      </c>
      <c r="G64" s="7" t="s">
        <v>1599</v>
      </c>
      <c r="H64" s="7" t="s">
        <v>1789</v>
      </c>
      <c r="J64" s="7" t="s">
        <v>2988</v>
      </c>
    </row>
    <row r="65" spans="1:10">
      <c r="A65" s="7">
        <v>64</v>
      </c>
      <c r="B65" s="7" t="s">
        <v>1521</v>
      </c>
      <c r="C65" s="7" t="s">
        <v>42</v>
      </c>
      <c r="D65" s="7" t="s">
        <v>1790</v>
      </c>
      <c r="E65" s="7" t="s">
        <v>1791</v>
      </c>
      <c r="F65" s="7" t="s">
        <v>1792</v>
      </c>
      <c r="G65" s="7" t="s">
        <v>1599</v>
      </c>
      <c r="H65" s="7" t="s">
        <v>1793</v>
      </c>
      <c r="J65" s="7" t="s">
        <v>2988</v>
      </c>
    </row>
    <row r="66" spans="1:10">
      <c r="A66" s="7">
        <v>65</v>
      </c>
      <c r="B66" s="7" t="s">
        <v>1521</v>
      </c>
      <c r="C66" s="7" t="s">
        <v>42</v>
      </c>
      <c r="D66" s="7" t="s">
        <v>1794</v>
      </c>
      <c r="E66" s="7" t="s">
        <v>1795</v>
      </c>
      <c r="F66" s="7" t="s">
        <v>1796</v>
      </c>
      <c r="G66" s="7" t="s">
        <v>1797</v>
      </c>
      <c r="H66" s="7" t="s">
        <v>1798</v>
      </c>
      <c r="J66" s="7" t="s">
        <v>2988</v>
      </c>
    </row>
    <row r="67" spans="1:10">
      <c r="A67" s="7">
        <v>66</v>
      </c>
      <c r="B67" s="7" t="s">
        <v>1521</v>
      </c>
      <c r="C67" s="7" t="s">
        <v>42</v>
      </c>
      <c r="D67" s="7" t="s">
        <v>1799</v>
      </c>
      <c r="E67" s="7" t="s">
        <v>1800</v>
      </c>
      <c r="F67" s="7" t="s">
        <v>1578</v>
      </c>
      <c r="G67" s="7" t="s">
        <v>1801</v>
      </c>
      <c r="J67" s="7" t="s">
        <v>2988</v>
      </c>
    </row>
    <row r="68" spans="1:10">
      <c r="A68" s="7">
        <v>67</v>
      </c>
      <c r="B68" s="7" t="s">
        <v>1521</v>
      </c>
      <c r="C68" s="7" t="s">
        <v>42</v>
      </c>
      <c r="D68" s="7" t="s">
        <v>1802</v>
      </c>
      <c r="E68" s="7" t="s">
        <v>1803</v>
      </c>
      <c r="F68" s="7" t="s">
        <v>1578</v>
      </c>
      <c r="G68" s="7" t="s">
        <v>1804</v>
      </c>
      <c r="H68" s="7" t="s">
        <v>1580</v>
      </c>
      <c r="J68" s="7" t="s">
        <v>2988</v>
      </c>
    </row>
    <row r="69" spans="1:10">
      <c r="A69" s="7">
        <v>68</v>
      </c>
      <c r="B69" s="7" t="s">
        <v>1521</v>
      </c>
      <c r="C69" s="7" t="s">
        <v>42</v>
      </c>
      <c r="D69" s="7" t="s">
        <v>1805</v>
      </c>
      <c r="E69" s="7" t="s">
        <v>1806</v>
      </c>
      <c r="F69" s="7" t="s">
        <v>1807</v>
      </c>
      <c r="G69" s="7" t="s">
        <v>1808</v>
      </c>
      <c r="H69" s="7" t="s">
        <v>1809</v>
      </c>
      <c r="J69" s="7" t="s">
        <v>2988</v>
      </c>
    </row>
    <row r="70" spans="1:10">
      <c r="A70" s="7">
        <v>69</v>
      </c>
      <c r="B70" s="7" t="s">
        <v>1521</v>
      </c>
      <c r="C70" s="7" t="s">
        <v>42</v>
      </c>
      <c r="D70" s="7" t="s">
        <v>1810</v>
      </c>
      <c r="E70" s="7" t="s">
        <v>1811</v>
      </c>
      <c r="F70" s="7" t="s">
        <v>1812</v>
      </c>
      <c r="G70" s="7" t="s">
        <v>1813</v>
      </c>
      <c r="J70" s="7" t="s">
        <v>2988</v>
      </c>
    </row>
    <row r="71" spans="1:10">
      <c r="A71" s="7">
        <v>70</v>
      </c>
      <c r="B71" s="7" t="s">
        <v>1521</v>
      </c>
      <c r="C71" s="7" t="s">
        <v>42</v>
      </c>
      <c r="D71" s="7" t="s">
        <v>1814</v>
      </c>
      <c r="E71" s="7" t="s">
        <v>1815</v>
      </c>
      <c r="F71" s="7" t="s">
        <v>1816</v>
      </c>
      <c r="G71" s="7" t="s">
        <v>1817</v>
      </c>
      <c r="H71" s="7" t="s">
        <v>1818</v>
      </c>
      <c r="J71" s="7" t="s">
        <v>2988</v>
      </c>
    </row>
    <row r="72" spans="1:10">
      <c r="A72" s="7">
        <v>71</v>
      </c>
      <c r="B72" s="7" t="s">
        <v>1521</v>
      </c>
      <c r="C72" s="7" t="s">
        <v>42</v>
      </c>
      <c r="D72" s="7" t="s">
        <v>1819</v>
      </c>
      <c r="E72" s="7" t="s">
        <v>1820</v>
      </c>
      <c r="F72" s="7" t="s">
        <v>1821</v>
      </c>
      <c r="G72" s="7" t="s">
        <v>1557</v>
      </c>
      <c r="H72" s="7" t="s">
        <v>1822</v>
      </c>
      <c r="J72" s="7" t="s">
        <v>2988</v>
      </c>
    </row>
    <row r="73" spans="1:10">
      <c r="A73" s="7">
        <v>72</v>
      </c>
      <c r="B73" s="7" t="s">
        <v>1521</v>
      </c>
      <c r="C73" s="7" t="s">
        <v>42</v>
      </c>
      <c r="D73" s="7" t="s">
        <v>1823</v>
      </c>
      <c r="E73" s="7" t="s">
        <v>1824</v>
      </c>
      <c r="F73" s="7" t="s">
        <v>1825</v>
      </c>
      <c r="G73" s="7" t="s">
        <v>1817</v>
      </c>
      <c r="H73" s="7" t="s">
        <v>1826</v>
      </c>
      <c r="J73" s="7" t="s">
        <v>2988</v>
      </c>
    </row>
    <row r="74" spans="1:10">
      <c r="A74" s="7">
        <v>73</v>
      </c>
      <c r="B74" s="7" t="s">
        <v>1521</v>
      </c>
      <c r="C74" s="7" t="s">
        <v>42</v>
      </c>
      <c r="D74" s="7" t="s">
        <v>1827</v>
      </c>
      <c r="E74" s="7" t="s">
        <v>1828</v>
      </c>
      <c r="F74" s="7" t="s">
        <v>1829</v>
      </c>
      <c r="G74" s="7" t="s">
        <v>1817</v>
      </c>
      <c r="H74" s="7" t="s">
        <v>1830</v>
      </c>
      <c r="J74" s="7" t="s">
        <v>2988</v>
      </c>
    </row>
    <row r="75" spans="1:10">
      <c r="A75" s="7">
        <v>74</v>
      </c>
      <c r="B75" s="7" t="s">
        <v>1521</v>
      </c>
      <c r="C75" s="7" t="s">
        <v>42</v>
      </c>
      <c r="D75" s="7" t="s">
        <v>1831</v>
      </c>
      <c r="E75" s="7" t="s">
        <v>1832</v>
      </c>
      <c r="F75" s="7" t="s">
        <v>1833</v>
      </c>
      <c r="G75" s="7" t="s">
        <v>1557</v>
      </c>
      <c r="H75" s="7" t="s">
        <v>1834</v>
      </c>
      <c r="J75" s="7" t="s">
        <v>2988</v>
      </c>
    </row>
    <row r="76" spans="1:10">
      <c r="A76" s="7">
        <v>75</v>
      </c>
      <c r="B76" s="7" t="s">
        <v>1521</v>
      </c>
      <c r="C76" s="7" t="s">
        <v>42</v>
      </c>
      <c r="D76" s="7" t="s">
        <v>1835</v>
      </c>
      <c r="E76" s="7" t="s">
        <v>1836</v>
      </c>
      <c r="F76" s="7" t="s">
        <v>1837</v>
      </c>
      <c r="G76" s="7" t="s">
        <v>1557</v>
      </c>
      <c r="H76" s="7" t="s">
        <v>1838</v>
      </c>
      <c r="J76" s="7" t="s">
        <v>2988</v>
      </c>
    </row>
    <row r="77" spans="1:10">
      <c r="A77" s="7">
        <v>76</v>
      </c>
      <c r="B77" s="7" t="s">
        <v>1521</v>
      </c>
      <c r="C77" s="7" t="s">
        <v>42</v>
      </c>
      <c r="D77" s="7" t="s">
        <v>1839</v>
      </c>
      <c r="E77" s="7" t="s">
        <v>1840</v>
      </c>
      <c r="F77" s="7" t="s">
        <v>1841</v>
      </c>
      <c r="G77" s="7" t="s">
        <v>1557</v>
      </c>
      <c r="H77" s="7" t="s">
        <v>1842</v>
      </c>
      <c r="J77" s="7" t="s">
        <v>2988</v>
      </c>
    </row>
    <row r="78" spans="1:10">
      <c r="A78" s="7">
        <v>77</v>
      </c>
      <c r="B78" s="7" t="s">
        <v>1521</v>
      </c>
      <c r="C78" s="7" t="s">
        <v>42</v>
      </c>
      <c r="D78" s="7" t="s">
        <v>1843</v>
      </c>
      <c r="E78" s="7" t="s">
        <v>1844</v>
      </c>
      <c r="F78" s="7" t="s">
        <v>1845</v>
      </c>
      <c r="G78" s="7" t="s">
        <v>1567</v>
      </c>
      <c r="H78" s="7" t="s">
        <v>1846</v>
      </c>
      <c r="J78" s="7" t="s">
        <v>2988</v>
      </c>
    </row>
    <row r="79" spans="1:10">
      <c r="A79" s="7">
        <v>78</v>
      </c>
      <c r="B79" s="7" t="s">
        <v>1521</v>
      </c>
      <c r="C79" s="7" t="s">
        <v>42</v>
      </c>
      <c r="D79" s="7" t="s">
        <v>1847</v>
      </c>
      <c r="E79" s="7" t="s">
        <v>1848</v>
      </c>
      <c r="F79" s="7" t="s">
        <v>1849</v>
      </c>
      <c r="G79" s="7" t="s">
        <v>1557</v>
      </c>
      <c r="H79" s="7" t="s">
        <v>1850</v>
      </c>
      <c r="J79" s="7" t="s">
        <v>2988</v>
      </c>
    </row>
    <row r="80" spans="1:10">
      <c r="A80" s="7">
        <v>79</v>
      </c>
      <c r="B80" s="7" t="s">
        <v>1521</v>
      </c>
      <c r="C80" s="7" t="s">
        <v>42</v>
      </c>
      <c r="D80" s="7" t="s">
        <v>1851</v>
      </c>
      <c r="E80" s="7" t="s">
        <v>1852</v>
      </c>
      <c r="F80" s="7" t="s">
        <v>1853</v>
      </c>
      <c r="G80" s="7" t="s">
        <v>1557</v>
      </c>
      <c r="H80" s="7" t="s">
        <v>1854</v>
      </c>
      <c r="J80" s="7" t="s">
        <v>2988</v>
      </c>
    </row>
    <row r="81" spans="1:10">
      <c r="A81" s="7">
        <v>80</v>
      </c>
      <c r="B81" s="7" t="s">
        <v>1521</v>
      </c>
      <c r="C81" s="7" t="s">
        <v>42</v>
      </c>
      <c r="D81" s="7" t="s">
        <v>1855</v>
      </c>
      <c r="E81" s="7" t="s">
        <v>1856</v>
      </c>
      <c r="F81" s="7" t="s">
        <v>1857</v>
      </c>
      <c r="G81" s="7" t="s">
        <v>1858</v>
      </c>
      <c r="H81" s="7" t="s">
        <v>1859</v>
      </c>
      <c r="J81" s="7" t="s">
        <v>2988</v>
      </c>
    </row>
    <row r="82" spans="1:10">
      <c r="A82" s="7">
        <v>81</v>
      </c>
      <c r="B82" s="7" t="s">
        <v>1521</v>
      </c>
      <c r="C82" s="7" t="s">
        <v>42</v>
      </c>
      <c r="D82" s="7" t="s">
        <v>1860</v>
      </c>
      <c r="E82" s="7" t="s">
        <v>1861</v>
      </c>
      <c r="F82" s="7" t="s">
        <v>1862</v>
      </c>
      <c r="G82" s="7" t="s">
        <v>1571</v>
      </c>
      <c r="H82" s="7" t="s">
        <v>1863</v>
      </c>
      <c r="I82" s="7" t="s">
        <v>1864</v>
      </c>
      <c r="J82" s="7" t="s">
        <v>2988</v>
      </c>
    </row>
    <row r="83" spans="1:10">
      <c r="A83" s="7">
        <v>82</v>
      </c>
      <c r="B83" s="7" t="s">
        <v>1521</v>
      </c>
      <c r="C83" s="7" t="s">
        <v>42</v>
      </c>
      <c r="D83" s="7" t="s">
        <v>1865</v>
      </c>
      <c r="E83" s="7" t="s">
        <v>1866</v>
      </c>
      <c r="F83" s="7" t="s">
        <v>1867</v>
      </c>
      <c r="G83" s="7" t="s">
        <v>1868</v>
      </c>
      <c r="H83" s="7" t="s">
        <v>1869</v>
      </c>
      <c r="I83" s="7" t="s">
        <v>1870</v>
      </c>
      <c r="J83" s="7" t="s">
        <v>2988</v>
      </c>
    </row>
    <row r="84" spans="1:10">
      <c r="A84" s="7">
        <v>83</v>
      </c>
      <c r="B84" s="7" t="s">
        <v>1521</v>
      </c>
      <c r="C84" s="7" t="s">
        <v>42</v>
      </c>
      <c r="D84" s="7" t="s">
        <v>1871</v>
      </c>
      <c r="E84" s="7" t="s">
        <v>1872</v>
      </c>
      <c r="F84" s="7" t="s">
        <v>1873</v>
      </c>
      <c r="G84" s="7" t="s">
        <v>1567</v>
      </c>
      <c r="H84" s="7" t="s">
        <v>1874</v>
      </c>
      <c r="J84" s="7" t="s">
        <v>2988</v>
      </c>
    </row>
    <row r="85" spans="1:10">
      <c r="A85" s="7">
        <v>84</v>
      </c>
      <c r="B85" s="7" t="s">
        <v>1521</v>
      </c>
      <c r="C85" s="7" t="s">
        <v>42</v>
      </c>
      <c r="D85" s="7" t="s">
        <v>1875</v>
      </c>
      <c r="E85" s="7" t="s">
        <v>1876</v>
      </c>
      <c r="F85" s="7" t="s">
        <v>1877</v>
      </c>
      <c r="G85" s="7" t="s">
        <v>1567</v>
      </c>
      <c r="H85" s="7" t="s">
        <v>1878</v>
      </c>
      <c r="J85" s="7" t="s">
        <v>2988</v>
      </c>
    </row>
    <row r="86" spans="1:10">
      <c r="A86" s="7">
        <v>85</v>
      </c>
      <c r="B86" s="7" t="s">
        <v>1521</v>
      </c>
      <c r="C86" s="7" t="s">
        <v>42</v>
      </c>
      <c r="D86" s="7" t="s">
        <v>1879</v>
      </c>
      <c r="E86" s="7" t="s">
        <v>1880</v>
      </c>
      <c r="F86" s="7" t="s">
        <v>1881</v>
      </c>
      <c r="G86" s="7" t="s">
        <v>1882</v>
      </c>
      <c r="H86" s="7" t="s">
        <v>1883</v>
      </c>
      <c r="J86" s="7" t="s">
        <v>2988</v>
      </c>
    </row>
    <row r="87" spans="1:10">
      <c r="A87" s="7">
        <v>86</v>
      </c>
      <c r="B87" s="7" t="s">
        <v>1521</v>
      </c>
      <c r="C87" s="7" t="s">
        <v>42</v>
      </c>
      <c r="D87" s="7" t="s">
        <v>1884</v>
      </c>
      <c r="E87" s="7" t="s">
        <v>1885</v>
      </c>
      <c r="F87" s="7" t="s">
        <v>1886</v>
      </c>
      <c r="G87" s="7" t="s">
        <v>1525</v>
      </c>
      <c r="J87" s="7" t="s">
        <v>2988</v>
      </c>
    </row>
    <row r="88" spans="1:10">
      <c r="A88" s="7">
        <v>87</v>
      </c>
      <c r="B88" s="7" t="s">
        <v>1521</v>
      </c>
      <c r="C88" s="7" t="s">
        <v>42</v>
      </c>
      <c r="D88" s="7" t="s">
        <v>1887</v>
      </c>
      <c r="E88" s="7" t="s">
        <v>1888</v>
      </c>
      <c r="F88" s="7" t="s">
        <v>1889</v>
      </c>
      <c r="G88" s="7" t="s">
        <v>1817</v>
      </c>
      <c r="H88" s="7" t="s">
        <v>1890</v>
      </c>
      <c r="J88" s="7" t="s">
        <v>2988</v>
      </c>
    </row>
    <row r="89" spans="1:10">
      <c r="A89" s="7">
        <v>88</v>
      </c>
      <c r="B89" s="7" t="s">
        <v>1521</v>
      </c>
      <c r="C89" s="7" t="s">
        <v>42</v>
      </c>
      <c r="D89" s="7" t="s">
        <v>1891</v>
      </c>
      <c r="E89" s="7" t="s">
        <v>1892</v>
      </c>
      <c r="F89" s="7" t="s">
        <v>1893</v>
      </c>
      <c r="G89" s="7" t="s">
        <v>1894</v>
      </c>
      <c r="H89" s="7" t="s">
        <v>1895</v>
      </c>
      <c r="J89" s="7" t="s">
        <v>2988</v>
      </c>
    </row>
    <row r="90" spans="1:10">
      <c r="A90" s="7">
        <v>89</v>
      </c>
      <c r="B90" s="7" t="s">
        <v>1521</v>
      </c>
      <c r="C90" s="7" t="s">
        <v>42</v>
      </c>
      <c r="D90" s="7" t="s">
        <v>1896</v>
      </c>
      <c r="E90" s="7" t="s">
        <v>1897</v>
      </c>
      <c r="F90" s="7" t="s">
        <v>1898</v>
      </c>
      <c r="G90" s="7" t="s">
        <v>1899</v>
      </c>
      <c r="H90" s="7" t="s">
        <v>1900</v>
      </c>
      <c r="J90" s="7" t="s">
        <v>2988</v>
      </c>
    </row>
    <row r="91" spans="1:10">
      <c r="A91" s="7">
        <v>90</v>
      </c>
      <c r="B91" s="7" t="s">
        <v>1521</v>
      </c>
      <c r="C91" s="7" t="s">
        <v>42</v>
      </c>
      <c r="D91" s="7" t="s">
        <v>1901</v>
      </c>
      <c r="E91" s="7" t="s">
        <v>1902</v>
      </c>
      <c r="F91" s="7" t="s">
        <v>1903</v>
      </c>
      <c r="G91" s="7" t="s">
        <v>1904</v>
      </c>
      <c r="H91" s="7" t="s">
        <v>1905</v>
      </c>
      <c r="J91" s="7" t="s">
        <v>2988</v>
      </c>
    </row>
    <row r="92" spans="1:10">
      <c r="A92" s="7">
        <v>91</v>
      </c>
      <c r="B92" s="7" t="s">
        <v>1521</v>
      </c>
      <c r="C92" s="7" t="s">
        <v>42</v>
      </c>
      <c r="D92" s="7" t="s">
        <v>1906</v>
      </c>
      <c r="E92" s="7" t="s">
        <v>1907</v>
      </c>
      <c r="F92" s="7" t="s">
        <v>1908</v>
      </c>
      <c r="G92" s="7" t="s">
        <v>1557</v>
      </c>
      <c r="J92" s="7" t="s">
        <v>2988</v>
      </c>
    </row>
    <row r="93" spans="1:10">
      <c r="A93" s="7">
        <v>92</v>
      </c>
      <c r="B93" s="7" t="s">
        <v>1521</v>
      </c>
      <c r="C93" s="7" t="s">
        <v>42</v>
      </c>
      <c r="D93" s="7" t="s">
        <v>1909</v>
      </c>
      <c r="E93" s="7" t="s">
        <v>1910</v>
      </c>
      <c r="F93" s="7" t="s">
        <v>1911</v>
      </c>
      <c r="G93" s="7" t="s">
        <v>1557</v>
      </c>
      <c r="H93" s="7" t="s">
        <v>1912</v>
      </c>
      <c r="J93" s="7" t="s">
        <v>2988</v>
      </c>
    </row>
    <row r="94" spans="1:10">
      <c r="A94" s="7">
        <v>93</v>
      </c>
      <c r="B94" s="7" t="s">
        <v>1521</v>
      </c>
      <c r="C94" s="7" t="s">
        <v>42</v>
      </c>
      <c r="D94" s="7" t="s">
        <v>1913</v>
      </c>
      <c r="E94" s="7" t="s">
        <v>1914</v>
      </c>
      <c r="F94" s="7" t="s">
        <v>1915</v>
      </c>
      <c r="G94" s="7" t="s">
        <v>1567</v>
      </c>
      <c r="H94" s="7" t="s">
        <v>1916</v>
      </c>
      <c r="J94" s="7" t="s">
        <v>2988</v>
      </c>
    </row>
    <row r="95" spans="1:10">
      <c r="A95" s="7">
        <v>94</v>
      </c>
      <c r="B95" s="7" t="s">
        <v>1521</v>
      </c>
      <c r="C95" s="7" t="s">
        <v>42</v>
      </c>
      <c r="D95" s="7" t="s">
        <v>1917</v>
      </c>
      <c r="E95" s="7" t="s">
        <v>1918</v>
      </c>
      <c r="F95" s="7" t="s">
        <v>1919</v>
      </c>
      <c r="G95" s="7" t="s">
        <v>1894</v>
      </c>
      <c r="J95" s="7" t="s">
        <v>2988</v>
      </c>
    </row>
    <row r="96" spans="1:10">
      <c r="A96" s="7">
        <v>95</v>
      </c>
      <c r="B96" s="7" t="s">
        <v>1521</v>
      </c>
      <c r="C96" s="7" t="s">
        <v>42</v>
      </c>
      <c r="D96" s="7" t="s">
        <v>1920</v>
      </c>
      <c r="E96" s="7" t="s">
        <v>1921</v>
      </c>
      <c r="F96" s="7" t="s">
        <v>1922</v>
      </c>
      <c r="G96" s="7" t="s">
        <v>1567</v>
      </c>
      <c r="H96" s="7" t="s">
        <v>1923</v>
      </c>
      <c r="J96" s="7" t="s">
        <v>2988</v>
      </c>
    </row>
    <row r="97" spans="1:10">
      <c r="A97" s="7">
        <v>96</v>
      </c>
      <c r="B97" s="7" t="s">
        <v>1521</v>
      </c>
      <c r="C97" s="7" t="s">
        <v>42</v>
      </c>
      <c r="D97" s="7" t="s">
        <v>1924</v>
      </c>
      <c r="E97" s="7" t="s">
        <v>1925</v>
      </c>
      <c r="F97" s="7" t="s">
        <v>1926</v>
      </c>
      <c r="G97" s="7" t="s">
        <v>1567</v>
      </c>
      <c r="I97" s="7" t="s">
        <v>1927</v>
      </c>
      <c r="J97" s="7" t="s">
        <v>2988</v>
      </c>
    </row>
    <row r="98" spans="1:10">
      <c r="A98" s="7">
        <v>97</v>
      </c>
      <c r="B98" s="7" t="s">
        <v>1521</v>
      </c>
      <c r="C98" s="7" t="s">
        <v>42</v>
      </c>
      <c r="D98" s="7" t="s">
        <v>1928</v>
      </c>
      <c r="E98" s="7" t="s">
        <v>1929</v>
      </c>
      <c r="F98" s="7" t="s">
        <v>1930</v>
      </c>
      <c r="G98" s="7" t="s">
        <v>1931</v>
      </c>
      <c r="H98" s="7" t="s">
        <v>1932</v>
      </c>
      <c r="I98" s="7" t="s">
        <v>1933</v>
      </c>
      <c r="J98" s="7" t="s">
        <v>2988</v>
      </c>
    </row>
    <row r="99" spans="1:10">
      <c r="A99" s="7">
        <v>98</v>
      </c>
      <c r="B99" s="7" t="s">
        <v>1521</v>
      </c>
      <c r="C99" s="7" t="s">
        <v>42</v>
      </c>
      <c r="D99" s="7" t="s">
        <v>1934</v>
      </c>
      <c r="E99" s="7" t="s">
        <v>1935</v>
      </c>
      <c r="F99" s="7" t="s">
        <v>1936</v>
      </c>
      <c r="G99" s="7" t="s">
        <v>1595</v>
      </c>
      <c r="H99" s="7" t="s">
        <v>1937</v>
      </c>
      <c r="J99" s="7" t="s">
        <v>2988</v>
      </c>
    </row>
    <row r="100" spans="1:10">
      <c r="A100" s="7">
        <v>99</v>
      </c>
      <c r="B100" s="7" t="s">
        <v>1521</v>
      </c>
      <c r="C100" s="7" t="s">
        <v>42</v>
      </c>
      <c r="D100" s="7" t="s">
        <v>1938</v>
      </c>
      <c r="E100" s="7" t="s">
        <v>1939</v>
      </c>
      <c r="F100" s="7" t="s">
        <v>1940</v>
      </c>
      <c r="G100" s="7" t="s">
        <v>1894</v>
      </c>
      <c r="H100" s="7" t="s">
        <v>1941</v>
      </c>
      <c r="J100" s="7" t="s">
        <v>2988</v>
      </c>
    </row>
    <row r="101" spans="1:10">
      <c r="A101" s="7">
        <v>100</v>
      </c>
      <c r="B101" s="7" t="s">
        <v>1521</v>
      </c>
      <c r="C101" s="7" t="s">
        <v>42</v>
      </c>
      <c r="D101" s="7" t="s">
        <v>1942</v>
      </c>
      <c r="E101" s="7" t="s">
        <v>1943</v>
      </c>
      <c r="F101" s="7" t="s">
        <v>1944</v>
      </c>
      <c r="G101" s="7" t="s">
        <v>1868</v>
      </c>
      <c r="H101" s="7" t="s">
        <v>1945</v>
      </c>
      <c r="I101" s="7" t="s">
        <v>1946</v>
      </c>
      <c r="J101" s="7" t="s">
        <v>2988</v>
      </c>
    </row>
    <row r="102" spans="1:10">
      <c r="A102" s="7">
        <v>101</v>
      </c>
      <c r="B102" s="7" t="s">
        <v>1521</v>
      </c>
      <c r="C102" s="7" t="s">
        <v>42</v>
      </c>
      <c r="D102" s="7" t="s">
        <v>1947</v>
      </c>
      <c r="E102" s="7" t="s">
        <v>1948</v>
      </c>
      <c r="F102" s="7" t="s">
        <v>1949</v>
      </c>
      <c r="G102" s="7" t="s">
        <v>1894</v>
      </c>
      <c r="H102" s="7" t="s">
        <v>1950</v>
      </c>
      <c r="I102" s="7" t="s">
        <v>1951</v>
      </c>
      <c r="J102" s="7" t="s">
        <v>2988</v>
      </c>
    </row>
    <row r="103" spans="1:10">
      <c r="A103" s="7">
        <v>102</v>
      </c>
      <c r="B103" s="7" t="s">
        <v>1521</v>
      </c>
      <c r="C103" s="7" t="s">
        <v>42</v>
      </c>
      <c r="D103" s="7" t="s">
        <v>1952</v>
      </c>
      <c r="E103" s="7" t="s">
        <v>1953</v>
      </c>
      <c r="F103" s="7" t="s">
        <v>1954</v>
      </c>
      <c r="G103" s="7" t="s">
        <v>1804</v>
      </c>
      <c r="H103" s="7" t="s">
        <v>1955</v>
      </c>
      <c r="J103" s="7" t="s">
        <v>2988</v>
      </c>
    </row>
    <row r="104" spans="1:10">
      <c r="A104" s="7">
        <v>103</v>
      </c>
      <c r="B104" s="7" t="s">
        <v>1521</v>
      </c>
      <c r="C104" s="7" t="s">
        <v>42</v>
      </c>
      <c r="D104" s="7" t="s">
        <v>1956</v>
      </c>
      <c r="E104" s="7" t="s">
        <v>1957</v>
      </c>
      <c r="F104" s="7" t="s">
        <v>1958</v>
      </c>
      <c r="G104" s="7" t="s">
        <v>1571</v>
      </c>
      <c r="I104" s="7" t="s">
        <v>1959</v>
      </c>
      <c r="J104" s="7" t="s">
        <v>2988</v>
      </c>
    </row>
    <row r="105" spans="1:10">
      <c r="A105" s="7">
        <v>104</v>
      </c>
      <c r="B105" s="7" t="s">
        <v>1521</v>
      </c>
      <c r="C105" s="7" t="s">
        <v>42</v>
      </c>
      <c r="D105" s="7" t="s">
        <v>1960</v>
      </c>
      <c r="E105" s="7" t="s">
        <v>1961</v>
      </c>
      <c r="F105" s="7" t="s">
        <v>1962</v>
      </c>
      <c r="G105" s="7" t="s">
        <v>1589</v>
      </c>
      <c r="H105" s="7" t="s">
        <v>1963</v>
      </c>
      <c r="J105" s="7" t="s">
        <v>2988</v>
      </c>
    </row>
    <row r="106" spans="1:10">
      <c r="A106" s="7">
        <v>105</v>
      </c>
      <c r="B106" s="7" t="s">
        <v>1521</v>
      </c>
      <c r="C106" s="7" t="s">
        <v>42</v>
      </c>
      <c r="D106" s="7" t="s">
        <v>1964</v>
      </c>
      <c r="E106" s="7" t="s">
        <v>1965</v>
      </c>
      <c r="F106" s="7" t="s">
        <v>1966</v>
      </c>
      <c r="G106" s="7" t="s">
        <v>1894</v>
      </c>
      <c r="H106" s="7" t="s">
        <v>1967</v>
      </c>
      <c r="J106" s="7" t="s">
        <v>2988</v>
      </c>
    </row>
    <row r="107" spans="1:10">
      <c r="A107" s="7">
        <v>106</v>
      </c>
      <c r="B107" s="7" t="s">
        <v>1521</v>
      </c>
      <c r="C107" s="7" t="s">
        <v>42</v>
      </c>
      <c r="D107" s="7" t="s">
        <v>1968</v>
      </c>
      <c r="E107" s="7" t="s">
        <v>1969</v>
      </c>
      <c r="F107" s="7" t="s">
        <v>1970</v>
      </c>
      <c r="G107" s="7" t="s">
        <v>1595</v>
      </c>
      <c r="H107" s="7" t="s">
        <v>1971</v>
      </c>
      <c r="J107" s="7" t="s">
        <v>2988</v>
      </c>
    </row>
    <row r="108" spans="1:10">
      <c r="A108" s="7">
        <v>107</v>
      </c>
      <c r="B108" s="7" t="s">
        <v>1521</v>
      </c>
      <c r="C108" s="7" t="s">
        <v>42</v>
      </c>
      <c r="D108" s="7" t="s">
        <v>1972</v>
      </c>
      <c r="E108" s="7" t="s">
        <v>1973</v>
      </c>
      <c r="F108" s="7" t="s">
        <v>1974</v>
      </c>
      <c r="G108" s="7" t="s">
        <v>1975</v>
      </c>
      <c r="H108" s="7" t="s">
        <v>1976</v>
      </c>
      <c r="J108" s="7" t="s">
        <v>2988</v>
      </c>
    </row>
    <row r="109" spans="1:10">
      <c r="A109" s="7">
        <v>108</v>
      </c>
      <c r="B109" s="7" t="s">
        <v>1521</v>
      </c>
      <c r="C109" s="7" t="s">
        <v>42</v>
      </c>
      <c r="D109" s="7" t="s">
        <v>1977</v>
      </c>
      <c r="E109" s="7" t="s">
        <v>1978</v>
      </c>
      <c r="F109" s="7" t="s">
        <v>1979</v>
      </c>
      <c r="G109" s="7" t="s">
        <v>1557</v>
      </c>
      <c r="H109" s="7" t="s">
        <v>1980</v>
      </c>
      <c r="J109" s="7" t="s">
        <v>2988</v>
      </c>
    </row>
    <row r="110" spans="1:10">
      <c r="A110" s="7">
        <v>109</v>
      </c>
      <c r="B110" s="7" t="s">
        <v>1521</v>
      </c>
      <c r="C110" s="7" t="s">
        <v>42</v>
      </c>
      <c r="D110" s="7" t="s">
        <v>1981</v>
      </c>
      <c r="E110" s="7" t="s">
        <v>1982</v>
      </c>
      <c r="F110" s="7" t="s">
        <v>1983</v>
      </c>
      <c r="G110" s="7" t="s">
        <v>1984</v>
      </c>
      <c r="H110" s="7" t="s">
        <v>1985</v>
      </c>
      <c r="J110" s="7" t="s">
        <v>2988</v>
      </c>
    </row>
    <row r="111" spans="1:10">
      <c r="A111" s="7">
        <v>110</v>
      </c>
      <c r="B111" s="7" t="s">
        <v>1521</v>
      </c>
      <c r="C111" s="7" t="s">
        <v>42</v>
      </c>
      <c r="D111" s="7" t="s">
        <v>1986</v>
      </c>
      <c r="E111" s="7" t="s">
        <v>1987</v>
      </c>
      <c r="F111" s="7" t="s">
        <v>1988</v>
      </c>
      <c r="G111" s="7" t="s">
        <v>1595</v>
      </c>
      <c r="H111" s="7" t="s">
        <v>1989</v>
      </c>
      <c r="J111" s="7" t="s">
        <v>2988</v>
      </c>
    </row>
    <row r="112" spans="1:10">
      <c r="A112" s="7">
        <v>111</v>
      </c>
      <c r="B112" s="7" t="s">
        <v>1521</v>
      </c>
      <c r="C112" s="7" t="s">
        <v>42</v>
      </c>
      <c r="D112" s="7" t="s">
        <v>1990</v>
      </c>
      <c r="E112" s="7" t="s">
        <v>1991</v>
      </c>
      <c r="F112" s="7" t="s">
        <v>1992</v>
      </c>
      <c r="G112" s="7" t="s">
        <v>1984</v>
      </c>
      <c r="H112" s="7" t="s">
        <v>1993</v>
      </c>
      <c r="J112" s="7" t="s">
        <v>2988</v>
      </c>
    </row>
    <row r="113" spans="1:10">
      <c r="A113" s="7">
        <v>112</v>
      </c>
      <c r="B113" s="7" t="s">
        <v>1521</v>
      </c>
      <c r="C113" s="7" t="s">
        <v>42</v>
      </c>
      <c r="D113" s="7" t="s">
        <v>1994</v>
      </c>
      <c r="E113" s="7" t="s">
        <v>1995</v>
      </c>
      <c r="F113" s="7" t="s">
        <v>1996</v>
      </c>
      <c r="G113" s="7" t="s">
        <v>1589</v>
      </c>
      <c r="H113" s="7" t="s">
        <v>1997</v>
      </c>
      <c r="J113" s="7" t="s">
        <v>2988</v>
      </c>
    </row>
    <row r="114" spans="1:10">
      <c r="A114" s="7">
        <v>113</v>
      </c>
      <c r="B114" s="7" t="s">
        <v>1521</v>
      </c>
      <c r="C114" s="7" t="s">
        <v>42</v>
      </c>
      <c r="D114" s="7" t="s">
        <v>1998</v>
      </c>
      <c r="E114" s="7" t="s">
        <v>1999</v>
      </c>
      <c r="F114" s="7" t="s">
        <v>2000</v>
      </c>
      <c r="G114" s="7" t="s">
        <v>1567</v>
      </c>
      <c r="H114" s="7" t="s">
        <v>2001</v>
      </c>
      <c r="J114" s="7" t="s">
        <v>2988</v>
      </c>
    </row>
    <row r="115" spans="1:10">
      <c r="A115" s="7">
        <v>114</v>
      </c>
      <c r="B115" s="7" t="s">
        <v>1521</v>
      </c>
      <c r="C115" s="7" t="s">
        <v>42</v>
      </c>
      <c r="D115" s="7" t="s">
        <v>2002</v>
      </c>
      <c r="E115" s="7" t="s">
        <v>2003</v>
      </c>
      <c r="F115" s="7" t="s">
        <v>2004</v>
      </c>
      <c r="G115" s="7" t="s">
        <v>1562</v>
      </c>
      <c r="H115" s="7" t="s">
        <v>2005</v>
      </c>
      <c r="J115" s="7" t="s">
        <v>2988</v>
      </c>
    </row>
    <row r="116" spans="1:10">
      <c r="A116" s="7">
        <v>115</v>
      </c>
      <c r="B116" s="7" t="s">
        <v>1521</v>
      </c>
      <c r="C116" s="7" t="s">
        <v>42</v>
      </c>
      <c r="D116" s="7" t="s">
        <v>2006</v>
      </c>
      <c r="E116" s="7" t="s">
        <v>2007</v>
      </c>
      <c r="F116" s="7" t="s">
        <v>2008</v>
      </c>
      <c r="G116" s="7" t="s">
        <v>1984</v>
      </c>
      <c r="I116" s="7" t="s">
        <v>2009</v>
      </c>
      <c r="J116" s="7" t="s">
        <v>2988</v>
      </c>
    </row>
    <row r="117" spans="1:10">
      <c r="A117" s="7">
        <v>116</v>
      </c>
      <c r="B117" s="7" t="s">
        <v>1521</v>
      </c>
      <c r="C117" s="7" t="s">
        <v>42</v>
      </c>
      <c r="D117" s="7" t="s">
        <v>2010</v>
      </c>
      <c r="E117" s="7" t="s">
        <v>2011</v>
      </c>
      <c r="F117" s="7" t="s">
        <v>2012</v>
      </c>
      <c r="G117" s="7" t="s">
        <v>1804</v>
      </c>
      <c r="H117" s="7" t="s">
        <v>2013</v>
      </c>
      <c r="J117" s="7" t="s">
        <v>2988</v>
      </c>
    </row>
    <row r="118" spans="1:10">
      <c r="A118" s="7">
        <v>117</v>
      </c>
      <c r="B118" s="7" t="s">
        <v>1521</v>
      </c>
      <c r="C118" s="7" t="s">
        <v>42</v>
      </c>
      <c r="D118" s="7" t="s">
        <v>2014</v>
      </c>
      <c r="E118" s="7" t="s">
        <v>2015</v>
      </c>
      <c r="F118" s="7" t="s">
        <v>2016</v>
      </c>
      <c r="G118" s="7" t="s">
        <v>1882</v>
      </c>
      <c r="H118" s="7" t="s">
        <v>2017</v>
      </c>
      <c r="J118" s="7" t="s">
        <v>2988</v>
      </c>
    </row>
    <row r="119" spans="1:10">
      <c r="A119" s="7">
        <v>118</v>
      </c>
      <c r="B119" s="7" t="s">
        <v>1521</v>
      </c>
      <c r="C119" s="7" t="s">
        <v>42</v>
      </c>
      <c r="D119" s="7" t="s">
        <v>2018</v>
      </c>
      <c r="E119" s="7" t="s">
        <v>2019</v>
      </c>
      <c r="F119" s="7" t="s">
        <v>2020</v>
      </c>
      <c r="G119" s="7" t="s">
        <v>1894</v>
      </c>
      <c r="H119" s="7" t="s">
        <v>2021</v>
      </c>
      <c r="J119" s="7" t="s">
        <v>2988</v>
      </c>
    </row>
    <row r="120" spans="1:10">
      <c r="A120" s="7">
        <v>119</v>
      </c>
      <c r="B120" s="7" t="s">
        <v>1521</v>
      </c>
      <c r="C120" s="7" t="s">
        <v>42</v>
      </c>
      <c r="D120" s="7" t="s">
        <v>2022</v>
      </c>
      <c r="E120" s="7" t="s">
        <v>2023</v>
      </c>
      <c r="F120" s="7" t="s">
        <v>2024</v>
      </c>
      <c r="G120" s="7" t="s">
        <v>1868</v>
      </c>
      <c r="H120" s="7" t="s">
        <v>2025</v>
      </c>
      <c r="I120" s="7" t="s">
        <v>2026</v>
      </c>
      <c r="J120" s="7" t="s">
        <v>2988</v>
      </c>
    </row>
    <row r="121" spans="1:10">
      <c r="A121" s="7">
        <v>120</v>
      </c>
      <c r="B121" s="7" t="s">
        <v>1521</v>
      </c>
      <c r="C121" s="7" t="s">
        <v>42</v>
      </c>
      <c r="D121" s="7" t="s">
        <v>2027</v>
      </c>
      <c r="E121" s="7" t="s">
        <v>2028</v>
      </c>
      <c r="F121" s="7" t="s">
        <v>2029</v>
      </c>
      <c r="G121" s="7" t="s">
        <v>1557</v>
      </c>
      <c r="H121" s="7" t="s">
        <v>2030</v>
      </c>
      <c r="J121" s="7" t="s">
        <v>2988</v>
      </c>
    </row>
    <row r="122" spans="1:10">
      <c r="A122" s="7">
        <v>121</v>
      </c>
      <c r="B122" s="7" t="s">
        <v>1521</v>
      </c>
      <c r="C122" s="7" t="s">
        <v>42</v>
      </c>
      <c r="D122" s="7" t="s">
        <v>2031</v>
      </c>
      <c r="E122" s="7" t="s">
        <v>2032</v>
      </c>
      <c r="F122" s="7" t="s">
        <v>2033</v>
      </c>
      <c r="G122" s="7" t="s">
        <v>1557</v>
      </c>
      <c r="H122" s="7" t="s">
        <v>2034</v>
      </c>
      <c r="I122" s="7" t="s">
        <v>2035</v>
      </c>
      <c r="J122" s="7" t="s">
        <v>2988</v>
      </c>
    </row>
    <row r="123" spans="1:10">
      <c r="A123" s="7">
        <v>122</v>
      </c>
      <c r="B123" s="7" t="s">
        <v>1521</v>
      </c>
      <c r="C123" s="7" t="s">
        <v>42</v>
      </c>
      <c r="D123" s="7" t="s">
        <v>2036</v>
      </c>
      <c r="E123" s="7" t="s">
        <v>2037</v>
      </c>
      <c r="F123" s="7" t="s">
        <v>2038</v>
      </c>
      <c r="G123" s="7" t="s">
        <v>1894</v>
      </c>
      <c r="H123" s="7" t="s">
        <v>2039</v>
      </c>
      <c r="I123" s="7" t="s">
        <v>1613</v>
      </c>
      <c r="J123" s="7" t="s">
        <v>2988</v>
      </c>
    </row>
    <row r="124" spans="1:10">
      <c r="A124" s="7">
        <v>123</v>
      </c>
      <c r="B124" s="7" t="s">
        <v>1521</v>
      </c>
      <c r="C124" s="7" t="s">
        <v>42</v>
      </c>
      <c r="D124" s="7" t="s">
        <v>2040</v>
      </c>
      <c r="E124" s="7" t="s">
        <v>2041</v>
      </c>
      <c r="F124" s="7" t="s">
        <v>2042</v>
      </c>
      <c r="G124" s="7" t="s">
        <v>1894</v>
      </c>
      <c r="H124" s="7" t="s">
        <v>2043</v>
      </c>
      <c r="J124" s="7" t="s">
        <v>2988</v>
      </c>
    </row>
    <row r="125" spans="1:10">
      <c r="A125" s="7">
        <v>124</v>
      </c>
      <c r="B125" s="7" t="s">
        <v>1521</v>
      </c>
      <c r="C125" s="7" t="s">
        <v>42</v>
      </c>
      <c r="D125" s="7" t="s">
        <v>2044</v>
      </c>
      <c r="E125" s="7" t="s">
        <v>2045</v>
      </c>
      <c r="F125" s="7" t="s">
        <v>2046</v>
      </c>
      <c r="G125" s="7" t="s">
        <v>1557</v>
      </c>
      <c r="H125" s="7" t="s">
        <v>2047</v>
      </c>
      <c r="J125" s="7" t="s">
        <v>2988</v>
      </c>
    </row>
    <row r="126" spans="1:10">
      <c r="A126" s="7">
        <v>125</v>
      </c>
      <c r="B126" s="7" t="s">
        <v>1521</v>
      </c>
      <c r="C126" s="7" t="s">
        <v>42</v>
      </c>
      <c r="D126" s="7" t="s">
        <v>2048</v>
      </c>
      <c r="E126" s="7" t="s">
        <v>2049</v>
      </c>
      <c r="F126" s="7" t="s">
        <v>2050</v>
      </c>
      <c r="G126" s="7" t="s">
        <v>2051</v>
      </c>
      <c r="H126" s="7" t="s">
        <v>2052</v>
      </c>
      <c r="J126" s="7" t="s">
        <v>2988</v>
      </c>
    </row>
    <row r="127" spans="1:10">
      <c r="A127" s="7">
        <v>126</v>
      </c>
      <c r="B127" s="7" t="s">
        <v>1521</v>
      </c>
      <c r="C127" s="7" t="s">
        <v>42</v>
      </c>
      <c r="D127" s="7" t="s">
        <v>2053</v>
      </c>
      <c r="E127" s="7" t="s">
        <v>2049</v>
      </c>
      <c r="F127" s="7" t="s">
        <v>2054</v>
      </c>
      <c r="G127" s="7" t="s">
        <v>1557</v>
      </c>
      <c r="H127" s="7" t="s">
        <v>2055</v>
      </c>
      <c r="J127" s="7" t="s">
        <v>2988</v>
      </c>
    </row>
    <row r="128" spans="1:10">
      <c r="A128" s="7">
        <v>127</v>
      </c>
      <c r="B128" s="7" t="s">
        <v>1521</v>
      </c>
      <c r="C128" s="7" t="s">
        <v>42</v>
      </c>
      <c r="D128" s="7" t="s">
        <v>2056</v>
      </c>
      <c r="E128" s="7" t="s">
        <v>2057</v>
      </c>
      <c r="F128" s="7" t="s">
        <v>2058</v>
      </c>
      <c r="G128" s="7" t="s">
        <v>1557</v>
      </c>
      <c r="H128" s="7" t="s">
        <v>2059</v>
      </c>
      <c r="J128" s="7" t="s">
        <v>2988</v>
      </c>
    </row>
    <row r="129" spans="1:10">
      <c r="A129" s="7">
        <v>128</v>
      </c>
      <c r="B129" s="7" t="s">
        <v>1521</v>
      </c>
      <c r="C129" s="7" t="s">
        <v>42</v>
      </c>
      <c r="D129" s="7" t="s">
        <v>2060</v>
      </c>
      <c r="E129" s="7" t="s">
        <v>2061</v>
      </c>
      <c r="F129" s="7" t="s">
        <v>2062</v>
      </c>
      <c r="G129" s="7" t="s">
        <v>1562</v>
      </c>
      <c r="J129" s="7" t="s">
        <v>2988</v>
      </c>
    </row>
    <row r="130" spans="1:10">
      <c r="A130" s="7">
        <v>129</v>
      </c>
      <c r="B130" s="7" t="s">
        <v>1521</v>
      </c>
      <c r="C130" s="7" t="s">
        <v>42</v>
      </c>
      <c r="D130" s="7" t="s">
        <v>2063</v>
      </c>
      <c r="E130" s="7" t="s">
        <v>2064</v>
      </c>
      <c r="F130" s="7" t="s">
        <v>2065</v>
      </c>
      <c r="G130" s="7" t="s">
        <v>1567</v>
      </c>
      <c r="J130" s="7" t="s">
        <v>2988</v>
      </c>
    </row>
    <row r="131" spans="1:10">
      <c r="A131" s="7">
        <v>130</v>
      </c>
      <c r="B131" s="7" t="s">
        <v>1521</v>
      </c>
      <c r="C131" s="7" t="s">
        <v>42</v>
      </c>
      <c r="D131" s="7" t="s">
        <v>2066</v>
      </c>
      <c r="E131" s="7" t="s">
        <v>2067</v>
      </c>
      <c r="F131" s="7" t="s">
        <v>2068</v>
      </c>
      <c r="G131" s="7" t="s">
        <v>1975</v>
      </c>
      <c r="H131" s="7" t="s">
        <v>2069</v>
      </c>
      <c r="J131" s="7" t="s">
        <v>2988</v>
      </c>
    </row>
    <row r="132" spans="1:10">
      <c r="A132" s="7">
        <v>131</v>
      </c>
      <c r="B132" s="7" t="s">
        <v>1521</v>
      </c>
      <c r="C132" s="7" t="s">
        <v>42</v>
      </c>
      <c r="D132" s="7" t="s">
        <v>2070</v>
      </c>
      <c r="E132" s="7" t="s">
        <v>2071</v>
      </c>
      <c r="F132" s="7" t="s">
        <v>2072</v>
      </c>
      <c r="G132" s="7" t="s">
        <v>1868</v>
      </c>
      <c r="H132" s="7" t="s">
        <v>2073</v>
      </c>
      <c r="I132" s="7" t="s">
        <v>2074</v>
      </c>
      <c r="J132" s="7" t="s">
        <v>2988</v>
      </c>
    </row>
    <row r="133" spans="1:10">
      <c r="A133" s="7">
        <v>132</v>
      </c>
      <c r="B133" s="7" t="s">
        <v>1521</v>
      </c>
      <c r="C133" s="7" t="s">
        <v>42</v>
      </c>
      <c r="D133" s="7" t="s">
        <v>2075</v>
      </c>
      <c r="E133" s="7" t="s">
        <v>2076</v>
      </c>
      <c r="F133" s="7" t="s">
        <v>2077</v>
      </c>
      <c r="G133" s="7" t="s">
        <v>1894</v>
      </c>
      <c r="J133" s="7" t="s">
        <v>2988</v>
      </c>
    </row>
    <row r="134" spans="1:10">
      <c r="A134" s="7">
        <v>133</v>
      </c>
      <c r="B134" s="7" t="s">
        <v>1521</v>
      </c>
      <c r="C134" s="7" t="s">
        <v>42</v>
      </c>
      <c r="D134" s="7" t="s">
        <v>2078</v>
      </c>
      <c r="E134" s="7" t="s">
        <v>2079</v>
      </c>
      <c r="F134" s="7" t="s">
        <v>2080</v>
      </c>
      <c r="G134" s="7" t="s">
        <v>1984</v>
      </c>
      <c r="H134" s="7" t="s">
        <v>2081</v>
      </c>
      <c r="I134" s="7" t="s">
        <v>2082</v>
      </c>
      <c r="J134" s="7" t="s">
        <v>2988</v>
      </c>
    </row>
    <row r="135" spans="1:10">
      <c r="A135" s="7">
        <v>134</v>
      </c>
      <c r="B135" s="7" t="s">
        <v>1521</v>
      </c>
      <c r="C135" s="7" t="s">
        <v>42</v>
      </c>
      <c r="D135" s="7" t="s">
        <v>2083</v>
      </c>
      <c r="E135" s="7" t="s">
        <v>2084</v>
      </c>
      <c r="F135" s="7" t="s">
        <v>2085</v>
      </c>
      <c r="G135" s="7" t="s">
        <v>1975</v>
      </c>
      <c r="H135" s="7" t="s">
        <v>2086</v>
      </c>
      <c r="J135" s="7" t="s">
        <v>2988</v>
      </c>
    </row>
    <row r="136" spans="1:10">
      <c r="A136" s="7">
        <v>135</v>
      </c>
      <c r="B136" s="7" t="s">
        <v>1521</v>
      </c>
      <c r="C136" s="7" t="s">
        <v>42</v>
      </c>
      <c r="D136" s="7" t="s">
        <v>2087</v>
      </c>
      <c r="E136" s="7" t="s">
        <v>2088</v>
      </c>
      <c r="F136" s="7" t="s">
        <v>2089</v>
      </c>
      <c r="G136" s="7" t="s">
        <v>1562</v>
      </c>
      <c r="H136" s="7" t="s">
        <v>2090</v>
      </c>
      <c r="J136" s="7" t="s">
        <v>2988</v>
      </c>
    </row>
    <row r="137" spans="1:10">
      <c r="A137" s="7">
        <v>136</v>
      </c>
      <c r="B137" s="7" t="s">
        <v>1521</v>
      </c>
      <c r="C137" s="7" t="s">
        <v>42</v>
      </c>
      <c r="D137" s="7" t="s">
        <v>2091</v>
      </c>
      <c r="E137" s="7" t="s">
        <v>2092</v>
      </c>
      <c r="F137" s="7" t="s">
        <v>2093</v>
      </c>
      <c r="G137" s="7" t="s">
        <v>1975</v>
      </c>
      <c r="H137" s="7" t="s">
        <v>2094</v>
      </c>
      <c r="J137" s="7" t="s">
        <v>2988</v>
      </c>
    </row>
    <row r="138" spans="1:10">
      <c r="A138" s="7">
        <v>137</v>
      </c>
      <c r="B138" s="7" t="s">
        <v>1521</v>
      </c>
      <c r="C138" s="7" t="s">
        <v>42</v>
      </c>
      <c r="D138" s="7" t="s">
        <v>2095</v>
      </c>
      <c r="E138" s="7" t="s">
        <v>2096</v>
      </c>
      <c r="F138" s="7" t="s">
        <v>2097</v>
      </c>
      <c r="G138" s="7" t="s">
        <v>2098</v>
      </c>
      <c r="J138" s="7" t="s">
        <v>2988</v>
      </c>
    </row>
    <row r="139" spans="1:10">
      <c r="A139" s="7">
        <v>138</v>
      </c>
      <c r="B139" s="7" t="s">
        <v>1521</v>
      </c>
      <c r="C139" s="7" t="s">
        <v>42</v>
      </c>
      <c r="D139" s="7" t="s">
        <v>2099</v>
      </c>
      <c r="E139" s="7" t="s">
        <v>2100</v>
      </c>
      <c r="F139" s="7" t="s">
        <v>2101</v>
      </c>
      <c r="G139" s="7" t="s">
        <v>1562</v>
      </c>
      <c r="H139" s="7" t="s">
        <v>2102</v>
      </c>
      <c r="J139" s="7" t="s">
        <v>2988</v>
      </c>
    </row>
    <row r="140" spans="1:10">
      <c r="A140" s="7">
        <v>139</v>
      </c>
      <c r="B140" s="7" t="s">
        <v>1521</v>
      </c>
      <c r="C140" s="7" t="s">
        <v>42</v>
      </c>
      <c r="D140" s="7" t="s">
        <v>2103</v>
      </c>
      <c r="E140" s="7" t="s">
        <v>2104</v>
      </c>
      <c r="F140" s="7" t="s">
        <v>2105</v>
      </c>
      <c r="G140" s="7" t="s">
        <v>1567</v>
      </c>
      <c r="H140" s="7" t="s">
        <v>2106</v>
      </c>
      <c r="J140" s="7" t="s">
        <v>2988</v>
      </c>
    </row>
    <row r="141" spans="1:10">
      <c r="A141" s="7">
        <v>140</v>
      </c>
      <c r="B141" s="7" t="s">
        <v>1521</v>
      </c>
      <c r="C141" s="7" t="s">
        <v>42</v>
      </c>
      <c r="D141" s="7" t="s">
        <v>2107</v>
      </c>
      <c r="E141" s="7" t="s">
        <v>2108</v>
      </c>
      <c r="F141" s="7" t="s">
        <v>2109</v>
      </c>
      <c r="G141" s="7" t="s">
        <v>1567</v>
      </c>
      <c r="H141" s="7" t="s">
        <v>2110</v>
      </c>
      <c r="J141" s="7" t="s">
        <v>2988</v>
      </c>
    </row>
    <row r="142" spans="1:10">
      <c r="A142" s="7">
        <v>141</v>
      </c>
      <c r="B142" s="7" t="s">
        <v>1521</v>
      </c>
      <c r="C142" s="7" t="s">
        <v>42</v>
      </c>
      <c r="D142" s="7" t="s">
        <v>2111</v>
      </c>
      <c r="E142" s="7" t="s">
        <v>2112</v>
      </c>
      <c r="F142" s="7" t="s">
        <v>2113</v>
      </c>
      <c r="G142" s="7" t="s">
        <v>1808</v>
      </c>
      <c r="H142" s="7" t="s">
        <v>2114</v>
      </c>
      <c r="J142" s="7" t="s">
        <v>2988</v>
      </c>
    </row>
    <row r="143" spans="1:10">
      <c r="A143" s="7">
        <v>142</v>
      </c>
      <c r="B143" s="7" t="s">
        <v>1521</v>
      </c>
      <c r="C143" s="7" t="s">
        <v>42</v>
      </c>
      <c r="D143" s="7" t="s">
        <v>2115</v>
      </c>
      <c r="E143" s="7" t="s">
        <v>2116</v>
      </c>
      <c r="F143" s="7" t="s">
        <v>2117</v>
      </c>
      <c r="G143" s="7" t="s">
        <v>1567</v>
      </c>
      <c r="J143" s="7" t="s">
        <v>2988</v>
      </c>
    </row>
    <row r="144" spans="1:10">
      <c r="A144" s="7">
        <v>143</v>
      </c>
      <c r="B144" s="7" t="s">
        <v>1521</v>
      </c>
      <c r="C144" s="7" t="s">
        <v>42</v>
      </c>
      <c r="D144" s="7" t="s">
        <v>2118</v>
      </c>
      <c r="E144" s="7" t="s">
        <v>2119</v>
      </c>
      <c r="F144" s="7" t="s">
        <v>2120</v>
      </c>
      <c r="G144" s="7" t="s">
        <v>2121</v>
      </c>
      <c r="H144" s="7" t="s">
        <v>2122</v>
      </c>
      <c r="J144" s="7" t="s">
        <v>2988</v>
      </c>
    </row>
    <row r="145" spans="1:10">
      <c r="A145" s="7">
        <v>144</v>
      </c>
      <c r="B145" s="7" t="s">
        <v>1521</v>
      </c>
      <c r="C145" s="7" t="s">
        <v>42</v>
      </c>
      <c r="D145" s="7" t="s">
        <v>2123</v>
      </c>
      <c r="E145" s="7" t="s">
        <v>2124</v>
      </c>
      <c r="F145" s="7" t="s">
        <v>2125</v>
      </c>
      <c r="G145" s="7" t="s">
        <v>1984</v>
      </c>
      <c r="H145" s="7" t="s">
        <v>2126</v>
      </c>
      <c r="I145" s="7" t="s">
        <v>1591</v>
      </c>
      <c r="J145" s="7" t="s">
        <v>2988</v>
      </c>
    </row>
    <row r="146" spans="1:10">
      <c r="A146" s="7">
        <v>145</v>
      </c>
      <c r="B146" s="7" t="s">
        <v>1521</v>
      </c>
      <c r="C146" s="7" t="s">
        <v>42</v>
      </c>
      <c r="D146" s="7" t="s">
        <v>2127</v>
      </c>
      <c r="E146" s="7" t="s">
        <v>2128</v>
      </c>
      <c r="F146" s="7" t="s">
        <v>2129</v>
      </c>
      <c r="G146" s="7" t="s">
        <v>1882</v>
      </c>
      <c r="H146" s="7" t="s">
        <v>2130</v>
      </c>
      <c r="J146" s="7" t="s">
        <v>2988</v>
      </c>
    </row>
    <row r="147" spans="1:10">
      <c r="A147" s="7">
        <v>146</v>
      </c>
      <c r="B147" s="7" t="s">
        <v>1521</v>
      </c>
      <c r="C147" s="7" t="s">
        <v>42</v>
      </c>
      <c r="D147" s="7" t="s">
        <v>2131</v>
      </c>
      <c r="E147" s="7" t="s">
        <v>2132</v>
      </c>
      <c r="F147" s="7" t="s">
        <v>2133</v>
      </c>
      <c r="G147" s="7" t="s">
        <v>1562</v>
      </c>
      <c r="H147" s="7" t="s">
        <v>2134</v>
      </c>
      <c r="J147" s="7" t="s">
        <v>2988</v>
      </c>
    </row>
    <row r="148" spans="1:10">
      <c r="A148" s="7">
        <v>147</v>
      </c>
      <c r="B148" s="7" t="s">
        <v>1521</v>
      </c>
      <c r="C148" s="7" t="s">
        <v>42</v>
      </c>
      <c r="D148" s="7" t="s">
        <v>2135</v>
      </c>
      <c r="E148" s="7" t="s">
        <v>2136</v>
      </c>
      <c r="F148" s="7" t="s">
        <v>2137</v>
      </c>
      <c r="G148" s="7" t="s">
        <v>1894</v>
      </c>
      <c r="H148" s="7" t="s">
        <v>2138</v>
      </c>
      <c r="J148" s="7" t="s">
        <v>2988</v>
      </c>
    </row>
    <row r="149" spans="1:10">
      <c r="A149" s="7">
        <v>148</v>
      </c>
      <c r="B149" s="7" t="s">
        <v>1521</v>
      </c>
      <c r="C149" s="7" t="s">
        <v>42</v>
      </c>
      <c r="D149" s="7" t="s">
        <v>2139</v>
      </c>
      <c r="E149" s="7" t="s">
        <v>2140</v>
      </c>
      <c r="F149" s="7" t="s">
        <v>2141</v>
      </c>
      <c r="G149" s="7" t="s">
        <v>1535</v>
      </c>
      <c r="H149" s="7" t="s">
        <v>2142</v>
      </c>
      <c r="J149" s="7" t="s">
        <v>2988</v>
      </c>
    </row>
    <row r="150" spans="1:10">
      <c r="A150" s="7">
        <v>149</v>
      </c>
      <c r="B150" s="7" t="s">
        <v>1521</v>
      </c>
      <c r="C150" s="7" t="s">
        <v>42</v>
      </c>
      <c r="D150" s="7" t="s">
        <v>2143</v>
      </c>
      <c r="E150" s="7" t="s">
        <v>2144</v>
      </c>
      <c r="F150" s="7" t="s">
        <v>2145</v>
      </c>
      <c r="G150" s="7" t="s">
        <v>1557</v>
      </c>
      <c r="H150" s="7" t="s">
        <v>2146</v>
      </c>
      <c r="I150" s="7" t="s">
        <v>2147</v>
      </c>
      <c r="J150" s="7" t="s">
        <v>2988</v>
      </c>
    </row>
    <row r="151" spans="1:10">
      <c r="A151" s="7">
        <v>150</v>
      </c>
      <c r="B151" s="7" t="s">
        <v>1521</v>
      </c>
      <c r="C151" s="7" t="s">
        <v>42</v>
      </c>
      <c r="D151" s="7" t="s">
        <v>2148</v>
      </c>
      <c r="E151" s="7" t="s">
        <v>2149</v>
      </c>
      <c r="F151" s="7" t="s">
        <v>2150</v>
      </c>
      <c r="G151" s="7" t="s">
        <v>1882</v>
      </c>
      <c r="H151" s="7" t="s">
        <v>2151</v>
      </c>
      <c r="J151" s="7" t="s">
        <v>2988</v>
      </c>
    </row>
    <row r="152" spans="1:10">
      <c r="A152" s="7">
        <v>151</v>
      </c>
      <c r="B152" s="7" t="s">
        <v>1521</v>
      </c>
      <c r="C152" s="7" t="s">
        <v>42</v>
      </c>
      <c r="D152" s="7" t="s">
        <v>2152</v>
      </c>
      <c r="E152" s="7" t="s">
        <v>2153</v>
      </c>
      <c r="F152" s="7" t="s">
        <v>2154</v>
      </c>
      <c r="G152" s="7" t="s">
        <v>1894</v>
      </c>
      <c r="H152" s="7" t="s">
        <v>2155</v>
      </c>
      <c r="J152" s="7" t="s">
        <v>2988</v>
      </c>
    </row>
    <row r="153" spans="1:10">
      <c r="A153" s="7">
        <v>152</v>
      </c>
      <c r="B153" s="7" t="s">
        <v>1521</v>
      </c>
      <c r="C153" s="7" t="s">
        <v>42</v>
      </c>
      <c r="D153" s="7" t="s">
        <v>2156</v>
      </c>
      <c r="E153" s="7" t="s">
        <v>2157</v>
      </c>
      <c r="F153" s="7" t="s">
        <v>2158</v>
      </c>
      <c r="G153" s="7" t="s">
        <v>1595</v>
      </c>
      <c r="H153" s="7" t="s">
        <v>2159</v>
      </c>
      <c r="I153" s="7" t="s">
        <v>2160</v>
      </c>
      <c r="J153" s="7" t="s">
        <v>2988</v>
      </c>
    </row>
    <row r="154" spans="1:10">
      <c r="A154" s="7">
        <v>153</v>
      </c>
      <c r="B154" s="7" t="s">
        <v>1521</v>
      </c>
      <c r="C154" s="7" t="s">
        <v>42</v>
      </c>
      <c r="D154" s="7" t="s">
        <v>2161</v>
      </c>
      <c r="E154" s="7" t="s">
        <v>2162</v>
      </c>
      <c r="F154" s="7" t="s">
        <v>2163</v>
      </c>
      <c r="G154" s="7" t="s">
        <v>2121</v>
      </c>
      <c r="H154" s="7" t="s">
        <v>2164</v>
      </c>
      <c r="I154" s="7" t="s">
        <v>2165</v>
      </c>
      <c r="J154" s="7" t="s">
        <v>2988</v>
      </c>
    </row>
    <row r="155" spans="1:10">
      <c r="A155" s="7">
        <v>154</v>
      </c>
      <c r="B155" s="7" t="s">
        <v>1521</v>
      </c>
      <c r="C155" s="7" t="s">
        <v>42</v>
      </c>
      <c r="D155" s="7" t="s">
        <v>2166</v>
      </c>
      <c r="E155" s="7" t="s">
        <v>2167</v>
      </c>
      <c r="F155" s="7" t="s">
        <v>2168</v>
      </c>
      <c r="G155" s="7" t="s">
        <v>1571</v>
      </c>
      <c r="H155" s="7" t="s">
        <v>2169</v>
      </c>
      <c r="J155" s="7" t="s">
        <v>2988</v>
      </c>
    </row>
    <row r="156" spans="1:10">
      <c r="A156" s="7">
        <v>155</v>
      </c>
      <c r="B156" s="7" t="s">
        <v>1521</v>
      </c>
      <c r="C156" s="7" t="s">
        <v>42</v>
      </c>
      <c r="D156" s="7" t="s">
        <v>2170</v>
      </c>
      <c r="E156" s="7" t="s">
        <v>2171</v>
      </c>
      <c r="F156" s="7" t="s">
        <v>2172</v>
      </c>
      <c r="G156" s="7" t="s">
        <v>1894</v>
      </c>
      <c r="H156" s="7" t="s">
        <v>2173</v>
      </c>
      <c r="I156" s="7" t="s">
        <v>2174</v>
      </c>
      <c r="J156" s="7" t="s">
        <v>2988</v>
      </c>
    </row>
    <row r="157" spans="1:10">
      <c r="A157" s="7">
        <v>156</v>
      </c>
      <c r="B157" s="7" t="s">
        <v>1521</v>
      </c>
      <c r="C157" s="7" t="s">
        <v>42</v>
      </c>
      <c r="D157" s="7" t="s">
        <v>2175</v>
      </c>
      <c r="E157" s="7" t="s">
        <v>2176</v>
      </c>
      <c r="F157" s="7" t="s">
        <v>2177</v>
      </c>
      <c r="G157" s="7" t="s">
        <v>2178</v>
      </c>
      <c r="H157" s="7" t="s">
        <v>2179</v>
      </c>
      <c r="J157" s="7" t="s">
        <v>2988</v>
      </c>
    </row>
    <row r="158" spans="1:10">
      <c r="A158" s="7">
        <v>157</v>
      </c>
      <c r="B158" s="7" t="s">
        <v>1521</v>
      </c>
      <c r="C158" s="7" t="s">
        <v>42</v>
      </c>
      <c r="D158" s="7" t="s">
        <v>2180</v>
      </c>
      <c r="E158" s="7" t="s">
        <v>2181</v>
      </c>
      <c r="F158" s="7" t="s">
        <v>2182</v>
      </c>
      <c r="G158" s="7" t="s">
        <v>1894</v>
      </c>
      <c r="H158" s="7" t="s">
        <v>2183</v>
      </c>
      <c r="J158" s="7" t="s">
        <v>2988</v>
      </c>
    </row>
    <row r="159" spans="1:10">
      <c r="A159" s="7">
        <v>158</v>
      </c>
      <c r="B159" s="7" t="s">
        <v>1521</v>
      </c>
      <c r="C159" s="7" t="s">
        <v>42</v>
      </c>
      <c r="D159" s="7" t="s">
        <v>2184</v>
      </c>
      <c r="E159" s="7" t="s">
        <v>2185</v>
      </c>
      <c r="F159" s="7" t="s">
        <v>2186</v>
      </c>
      <c r="G159" s="7" t="s">
        <v>1817</v>
      </c>
      <c r="J159" s="7" t="s">
        <v>2988</v>
      </c>
    </row>
    <row r="160" spans="1:10">
      <c r="A160" s="7">
        <v>159</v>
      </c>
      <c r="B160" s="7" t="s">
        <v>1521</v>
      </c>
      <c r="C160" s="7" t="s">
        <v>42</v>
      </c>
      <c r="D160" s="7" t="s">
        <v>2187</v>
      </c>
      <c r="E160" s="7" t="s">
        <v>2188</v>
      </c>
      <c r="F160" s="7" t="s">
        <v>2189</v>
      </c>
      <c r="G160" s="7" t="s">
        <v>1894</v>
      </c>
      <c r="J160" s="7" t="s">
        <v>2988</v>
      </c>
    </row>
    <row r="161" spans="1:10">
      <c r="A161" s="7">
        <v>160</v>
      </c>
      <c r="B161" s="7" t="s">
        <v>1521</v>
      </c>
      <c r="C161" s="7" t="s">
        <v>42</v>
      </c>
      <c r="D161" s="7" t="s">
        <v>2190</v>
      </c>
      <c r="E161" s="7" t="s">
        <v>2191</v>
      </c>
      <c r="F161" s="7" t="s">
        <v>2192</v>
      </c>
      <c r="G161" s="7" t="s">
        <v>1975</v>
      </c>
      <c r="H161" s="7" t="s">
        <v>2193</v>
      </c>
      <c r="J161" s="7" t="s">
        <v>2988</v>
      </c>
    </row>
    <row r="162" spans="1:10">
      <c r="A162" s="7">
        <v>161</v>
      </c>
      <c r="B162" s="7" t="s">
        <v>1521</v>
      </c>
      <c r="C162" s="7" t="s">
        <v>42</v>
      </c>
      <c r="D162" s="7" t="s">
        <v>2194</v>
      </c>
      <c r="E162" s="7" t="s">
        <v>2195</v>
      </c>
      <c r="F162" s="7" t="s">
        <v>2196</v>
      </c>
      <c r="G162" s="7" t="s">
        <v>1571</v>
      </c>
      <c r="H162" s="7" t="s">
        <v>2197</v>
      </c>
      <c r="I162" s="7" t="s">
        <v>2198</v>
      </c>
      <c r="J162" s="7" t="s">
        <v>2988</v>
      </c>
    </row>
    <row r="163" spans="1:10">
      <c r="A163" s="7">
        <v>162</v>
      </c>
      <c r="B163" s="7" t="s">
        <v>1521</v>
      </c>
      <c r="C163" s="7" t="s">
        <v>42</v>
      </c>
      <c r="D163" s="7" t="s">
        <v>2199</v>
      </c>
      <c r="E163" s="7" t="s">
        <v>2200</v>
      </c>
      <c r="F163" s="7" t="s">
        <v>2201</v>
      </c>
      <c r="G163" s="7" t="s">
        <v>1595</v>
      </c>
      <c r="J163" s="7" t="s">
        <v>2988</v>
      </c>
    </row>
    <row r="164" spans="1:10">
      <c r="A164" s="7">
        <v>163</v>
      </c>
      <c r="B164" s="7" t="s">
        <v>1521</v>
      </c>
      <c r="C164" s="7" t="s">
        <v>42</v>
      </c>
      <c r="D164" s="7" t="s">
        <v>2202</v>
      </c>
      <c r="E164" s="7" t="s">
        <v>2203</v>
      </c>
      <c r="F164" s="7" t="s">
        <v>2204</v>
      </c>
      <c r="G164" s="7" t="s">
        <v>2051</v>
      </c>
      <c r="I164" s="7" t="s">
        <v>2205</v>
      </c>
      <c r="J164" s="7" t="s">
        <v>2988</v>
      </c>
    </row>
    <row r="165" spans="1:10">
      <c r="A165" s="7">
        <v>164</v>
      </c>
      <c r="B165" s="7" t="s">
        <v>1521</v>
      </c>
      <c r="C165" s="7" t="s">
        <v>42</v>
      </c>
      <c r="D165" s="7" t="s">
        <v>2206</v>
      </c>
      <c r="E165" s="7" t="s">
        <v>2207</v>
      </c>
      <c r="F165" s="7" t="s">
        <v>2208</v>
      </c>
      <c r="G165" s="7" t="s">
        <v>1557</v>
      </c>
      <c r="H165" s="7" t="s">
        <v>2209</v>
      </c>
      <c r="J165" s="7" t="s">
        <v>2988</v>
      </c>
    </row>
    <row r="166" spans="1:10">
      <c r="A166" s="7">
        <v>165</v>
      </c>
      <c r="B166" s="7" t="s">
        <v>1521</v>
      </c>
      <c r="C166" s="7" t="s">
        <v>42</v>
      </c>
      <c r="D166" s="7" t="s">
        <v>2210</v>
      </c>
      <c r="E166" s="7" t="s">
        <v>2211</v>
      </c>
      <c r="F166" s="7" t="s">
        <v>2212</v>
      </c>
      <c r="G166" s="7" t="s">
        <v>1571</v>
      </c>
      <c r="I166" s="7" t="s">
        <v>2213</v>
      </c>
      <c r="J166" s="7" t="s">
        <v>2988</v>
      </c>
    </row>
    <row r="167" spans="1:10">
      <c r="A167" s="7">
        <v>166</v>
      </c>
      <c r="B167" s="7" t="s">
        <v>1521</v>
      </c>
      <c r="C167" s="7" t="s">
        <v>42</v>
      </c>
      <c r="D167" s="7" t="s">
        <v>2214</v>
      </c>
      <c r="E167" s="7" t="s">
        <v>2215</v>
      </c>
      <c r="F167" s="7" t="s">
        <v>2216</v>
      </c>
      <c r="G167" s="7" t="s">
        <v>1567</v>
      </c>
      <c r="H167" s="7" t="s">
        <v>2217</v>
      </c>
      <c r="J167" s="7" t="s">
        <v>2988</v>
      </c>
    </row>
    <row r="168" spans="1:10">
      <c r="A168" s="7">
        <v>167</v>
      </c>
      <c r="B168" s="7" t="s">
        <v>1521</v>
      </c>
      <c r="C168" s="7" t="s">
        <v>42</v>
      </c>
      <c r="D168" s="7" t="s">
        <v>2218</v>
      </c>
      <c r="E168" s="7" t="s">
        <v>2219</v>
      </c>
      <c r="F168" s="7" t="s">
        <v>2220</v>
      </c>
      <c r="G168" s="7" t="s">
        <v>2221</v>
      </c>
      <c r="H168" s="7" t="s">
        <v>2222</v>
      </c>
      <c r="J168" s="7" t="s">
        <v>2988</v>
      </c>
    </row>
    <row r="169" spans="1:10">
      <c r="A169" s="7">
        <v>168</v>
      </c>
      <c r="B169" s="7" t="s">
        <v>1521</v>
      </c>
      <c r="C169" s="7" t="s">
        <v>42</v>
      </c>
      <c r="D169" s="7" t="s">
        <v>2223</v>
      </c>
      <c r="E169" s="7" t="s">
        <v>2224</v>
      </c>
      <c r="F169" s="7" t="s">
        <v>2225</v>
      </c>
      <c r="G169" s="7" t="s">
        <v>2226</v>
      </c>
      <c r="H169" s="7" t="s">
        <v>2227</v>
      </c>
      <c r="J169" s="7" t="s">
        <v>2988</v>
      </c>
    </row>
    <row r="170" spans="1:10">
      <c r="A170" s="7">
        <v>169</v>
      </c>
      <c r="B170" s="7" t="s">
        <v>1521</v>
      </c>
      <c r="C170" s="7" t="s">
        <v>42</v>
      </c>
      <c r="D170" s="7" t="s">
        <v>2228</v>
      </c>
      <c r="E170" s="7" t="s">
        <v>2229</v>
      </c>
      <c r="F170" s="7" t="s">
        <v>2230</v>
      </c>
      <c r="G170" s="7" t="s">
        <v>1557</v>
      </c>
      <c r="H170" s="7" t="s">
        <v>2231</v>
      </c>
      <c r="J170" s="7" t="s">
        <v>2988</v>
      </c>
    </row>
    <row r="171" spans="1:10">
      <c r="A171" s="7">
        <v>170</v>
      </c>
      <c r="B171" s="7" t="s">
        <v>1521</v>
      </c>
      <c r="C171" s="7" t="s">
        <v>42</v>
      </c>
      <c r="D171" s="7" t="s">
        <v>2232</v>
      </c>
      <c r="E171" s="7" t="s">
        <v>2233</v>
      </c>
      <c r="F171" s="7" t="s">
        <v>2234</v>
      </c>
      <c r="G171" s="7" t="s">
        <v>1562</v>
      </c>
      <c r="H171" s="7" t="s">
        <v>2235</v>
      </c>
      <c r="J171" s="7" t="s">
        <v>2988</v>
      </c>
    </row>
    <row r="172" spans="1:10">
      <c r="A172" s="7">
        <v>171</v>
      </c>
      <c r="B172" s="7" t="s">
        <v>1521</v>
      </c>
      <c r="C172" s="7" t="s">
        <v>42</v>
      </c>
      <c r="D172" s="7" t="s">
        <v>2236</v>
      </c>
      <c r="E172" s="7" t="s">
        <v>2237</v>
      </c>
      <c r="F172" s="7" t="s">
        <v>2238</v>
      </c>
      <c r="G172" s="7" t="s">
        <v>1567</v>
      </c>
      <c r="H172" s="7" t="s">
        <v>2239</v>
      </c>
      <c r="J172" s="7" t="s">
        <v>2988</v>
      </c>
    </row>
    <row r="173" spans="1:10">
      <c r="A173" s="7">
        <v>172</v>
      </c>
      <c r="B173" s="7" t="s">
        <v>1521</v>
      </c>
      <c r="C173" s="7" t="s">
        <v>42</v>
      </c>
      <c r="D173" s="7" t="s">
        <v>2240</v>
      </c>
      <c r="E173" s="7" t="s">
        <v>2241</v>
      </c>
      <c r="F173" s="7" t="s">
        <v>1578</v>
      </c>
      <c r="G173" s="7" t="s">
        <v>2242</v>
      </c>
      <c r="H173" s="7" t="s">
        <v>1580</v>
      </c>
      <c r="J173" s="7" t="s">
        <v>2988</v>
      </c>
    </row>
    <row r="174" spans="1:10">
      <c r="A174" s="7">
        <v>173</v>
      </c>
      <c r="B174" s="7" t="s">
        <v>1521</v>
      </c>
      <c r="C174" s="7" t="s">
        <v>42</v>
      </c>
      <c r="D174" s="7" t="s">
        <v>2243</v>
      </c>
      <c r="E174" s="7" t="s">
        <v>2244</v>
      </c>
      <c r="F174" s="7" t="s">
        <v>2245</v>
      </c>
      <c r="G174" s="7" t="s">
        <v>1894</v>
      </c>
      <c r="H174" s="7" t="s">
        <v>2246</v>
      </c>
      <c r="J174" s="7" t="s">
        <v>2988</v>
      </c>
    </row>
    <row r="175" spans="1:10">
      <c r="A175" s="7">
        <v>174</v>
      </c>
      <c r="B175" s="7" t="s">
        <v>1521</v>
      </c>
      <c r="C175" s="7" t="s">
        <v>42</v>
      </c>
      <c r="D175" s="7" t="s">
        <v>2247</v>
      </c>
      <c r="E175" s="7" t="s">
        <v>2248</v>
      </c>
      <c r="F175" s="7" t="s">
        <v>2249</v>
      </c>
      <c r="G175" s="7" t="s">
        <v>1557</v>
      </c>
      <c r="H175" s="7" t="s">
        <v>2250</v>
      </c>
      <c r="J175" s="7" t="s">
        <v>2988</v>
      </c>
    </row>
    <row r="176" spans="1:10">
      <c r="A176" s="7">
        <v>175</v>
      </c>
      <c r="B176" s="7" t="s">
        <v>1521</v>
      </c>
      <c r="C176" s="7" t="s">
        <v>42</v>
      </c>
      <c r="D176" s="7" t="s">
        <v>2251</v>
      </c>
      <c r="E176" s="7" t="s">
        <v>2252</v>
      </c>
      <c r="F176" s="7" t="s">
        <v>2253</v>
      </c>
      <c r="G176" s="7" t="s">
        <v>1813</v>
      </c>
      <c r="H176" s="7" t="s">
        <v>2254</v>
      </c>
      <c r="J176" s="7" t="s">
        <v>2988</v>
      </c>
    </row>
    <row r="177" spans="1:10">
      <c r="A177" s="7">
        <v>176</v>
      </c>
      <c r="B177" s="7" t="s">
        <v>1521</v>
      </c>
      <c r="C177" s="7" t="s">
        <v>42</v>
      </c>
      <c r="D177" s="7" t="s">
        <v>2255</v>
      </c>
      <c r="E177" s="7" t="s">
        <v>2256</v>
      </c>
      <c r="F177" s="7" t="s">
        <v>2257</v>
      </c>
      <c r="G177" s="7" t="s">
        <v>1804</v>
      </c>
      <c r="I177" s="7" t="s">
        <v>2258</v>
      </c>
      <c r="J177" s="7" t="s">
        <v>2988</v>
      </c>
    </row>
    <row r="178" spans="1:10">
      <c r="A178" s="7">
        <v>177</v>
      </c>
      <c r="B178" s="7" t="s">
        <v>1521</v>
      </c>
      <c r="C178" s="7" t="s">
        <v>42</v>
      </c>
      <c r="D178" s="7" t="s">
        <v>2259</v>
      </c>
      <c r="E178" s="7" t="s">
        <v>2260</v>
      </c>
      <c r="F178" s="7" t="s">
        <v>2261</v>
      </c>
      <c r="G178" s="7" t="s">
        <v>1817</v>
      </c>
      <c r="H178" s="7" t="s">
        <v>2262</v>
      </c>
      <c r="J178" s="7" t="s">
        <v>2988</v>
      </c>
    </row>
    <row r="179" spans="1:10">
      <c r="A179" s="7">
        <v>178</v>
      </c>
      <c r="B179" s="7" t="s">
        <v>1521</v>
      </c>
      <c r="C179" s="7" t="s">
        <v>42</v>
      </c>
      <c r="D179" s="7" t="s">
        <v>2263</v>
      </c>
      <c r="E179" s="7" t="s">
        <v>2264</v>
      </c>
      <c r="F179" s="7" t="s">
        <v>2265</v>
      </c>
      <c r="G179" s="7" t="s">
        <v>2266</v>
      </c>
      <c r="H179" s="7" t="s">
        <v>2267</v>
      </c>
      <c r="J179" s="7" t="s">
        <v>2988</v>
      </c>
    </row>
    <row r="180" spans="1:10">
      <c r="A180" s="7">
        <v>179</v>
      </c>
      <c r="B180" s="7" t="s">
        <v>1521</v>
      </c>
      <c r="C180" s="7" t="s">
        <v>42</v>
      </c>
      <c r="D180" s="7" t="s">
        <v>2268</v>
      </c>
      <c r="E180" s="7" t="s">
        <v>2269</v>
      </c>
      <c r="F180" s="7" t="s">
        <v>2270</v>
      </c>
      <c r="G180" s="7" t="s">
        <v>1894</v>
      </c>
      <c r="H180" s="7" t="s">
        <v>2271</v>
      </c>
      <c r="J180" s="7" t="s">
        <v>2988</v>
      </c>
    </row>
    <row r="181" spans="1:10">
      <c r="A181" s="7">
        <v>180</v>
      </c>
      <c r="B181" s="7" t="s">
        <v>1521</v>
      </c>
      <c r="C181" s="7" t="s">
        <v>42</v>
      </c>
      <c r="D181" s="7" t="s">
        <v>2272</v>
      </c>
      <c r="E181" s="7" t="s">
        <v>2273</v>
      </c>
      <c r="F181" s="7" t="s">
        <v>2274</v>
      </c>
      <c r="G181" s="7" t="s">
        <v>1595</v>
      </c>
      <c r="H181" s="7" t="s">
        <v>2275</v>
      </c>
      <c r="J181" s="7" t="s">
        <v>2988</v>
      </c>
    </row>
    <row r="182" spans="1:10">
      <c r="A182" s="7">
        <v>181</v>
      </c>
      <c r="B182" s="7" t="s">
        <v>1521</v>
      </c>
      <c r="C182" s="7" t="s">
        <v>42</v>
      </c>
      <c r="D182" s="7" t="s">
        <v>2276</v>
      </c>
      <c r="E182" s="7" t="s">
        <v>2277</v>
      </c>
      <c r="F182" s="7" t="s">
        <v>2278</v>
      </c>
      <c r="G182" s="7" t="s">
        <v>1817</v>
      </c>
      <c r="H182" s="7" t="s">
        <v>2279</v>
      </c>
      <c r="J182" s="7" t="s">
        <v>2988</v>
      </c>
    </row>
    <row r="183" spans="1:10">
      <c r="A183" s="7">
        <v>182</v>
      </c>
      <c r="B183" s="7" t="s">
        <v>1521</v>
      </c>
      <c r="C183" s="7" t="s">
        <v>42</v>
      </c>
      <c r="D183" s="7" t="s">
        <v>2280</v>
      </c>
      <c r="E183" s="7" t="s">
        <v>2281</v>
      </c>
      <c r="F183" s="7" t="s">
        <v>2282</v>
      </c>
      <c r="G183" s="7" t="s">
        <v>1562</v>
      </c>
      <c r="H183" s="7" t="s">
        <v>2283</v>
      </c>
      <c r="I183" s="7" t="s">
        <v>2284</v>
      </c>
      <c r="J183" s="7" t="s">
        <v>2988</v>
      </c>
    </row>
    <row r="184" spans="1:10">
      <c r="A184" s="7">
        <v>183</v>
      </c>
      <c r="B184" s="7" t="s">
        <v>1521</v>
      </c>
      <c r="C184" s="7" t="s">
        <v>42</v>
      </c>
      <c r="D184" s="7" t="s">
        <v>2285</v>
      </c>
      <c r="E184" s="7" t="s">
        <v>2286</v>
      </c>
      <c r="F184" s="7" t="s">
        <v>2287</v>
      </c>
      <c r="G184" s="7" t="s">
        <v>1562</v>
      </c>
      <c r="H184" s="7" t="s">
        <v>2288</v>
      </c>
      <c r="J184" s="7" t="s">
        <v>2988</v>
      </c>
    </row>
    <row r="185" spans="1:10">
      <c r="A185" s="7">
        <v>184</v>
      </c>
      <c r="B185" s="7" t="s">
        <v>1521</v>
      </c>
      <c r="C185" s="7" t="s">
        <v>42</v>
      </c>
      <c r="D185" s="7" t="s">
        <v>2289</v>
      </c>
      <c r="E185" s="7" t="s">
        <v>2290</v>
      </c>
      <c r="F185" s="7" t="s">
        <v>2291</v>
      </c>
      <c r="G185" s="7" t="s">
        <v>2051</v>
      </c>
      <c r="H185" s="7" t="s">
        <v>2292</v>
      </c>
      <c r="J185" s="7" t="s">
        <v>2988</v>
      </c>
    </row>
    <row r="186" spans="1:10">
      <c r="A186" s="7">
        <v>185</v>
      </c>
      <c r="B186" s="7" t="s">
        <v>1521</v>
      </c>
      <c r="C186" s="7" t="s">
        <v>42</v>
      </c>
      <c r="D186" s="7" t="s">
        <v>2293</v>
      </c>
      <c r="E186" s="7" t="s">
        <v>2294</v>
      </c>
      <c r="F186" s="7" t="s">
        <v>2295</v>
      </c>
      <c r="G186" s="7" t="s">
        <v>1595</v>
      </c>
      <c r="H186" s="7" t="s">
        <v>2296</v>
      </c>
      <c r="J186" s="7" t="s">
        <v>2988</v>
      </c>
    </row>
    <row r="187" spans="1:10">
      <c r="A187" s="7">
        <v>186</v>
      </c>
      <c r="B187" s="7" t="s">
        <v>1521</v>
      </c>
      <c r="C187" s="7" t="s">
        <v>42</v>
      </c>
      <c r="D187" s="7" t="s">
        <v>2297</v>
      </c>
      <c r="E187" s="7" t="s">
        <v>2298</v>
      </c>
      <c r="F187" s="7" t="s">
        <v>2299</v>
      </c>
      <c r="G187" s="7" t="s">
        <v>1567</v>
      </c>
      <c r="H187" s="7" t="s">
        <v>2300</v>
      </c>
      <c r="J187" s="7" t="s">
        <v>2988</v>
      </c>
    </row>
    <row r="188" spans="1:10">
      <c r="A188" s="7">
        <v>187</v>
      </c>
      <c r="B188" s="7" t="s">
        <v>1521</v>
      </c>
      <c r="C188" s="7" t="s">
        <v>42</v>
      </c>
      <c r="D188" s="7" t="s">
        <v>2301</v>
      </c>
      <c r="E188" s="7" t="s">
        <v>2302</v>
      </c>
      <c r="F188" s="7" t="s">
        <v>2303</v>
      </c>
      <c r="G188" s="7" t="s">
        <v>1868</v>
      </c>
      <c r="H188" s="7" t="s">
        <v>2304</v>
      </c>
      <c r="I188" s="7" t="s">
        <v>2009</v>
      </c>
      <c r="J188" s="7" t="s">
        <v>2988</v>
      </c>
    </row>
    <row r="189" spans="1:10">
      <c r="A189" s="7">
        <v>188</v>
      </c>
      <c r="B189" s="7" t="s">
        <v>1521</v>
      </c>
      <c r="C189" s="7" t="s">
        <v>42</v>
      </c>
      <c r="D189" s="7" t="s">
        <v>2305</v>
      </c>
      <c r="E189" s="7" t="s">
        <v>2306</v>
      </c>
      <c r="F189" s="7" t="s">
        <v>2307</v>
      </c>
      <c r="G189" s="7" t="s">
        <v>2098</v>
      </c>
      <c r="J189" s="7" t="s">
        <v>2988</v>
      </c>
    </row>
    <row r="190" spans="1:10">
      <c r="A190" s="7">
        <v>189</v>
      </c>
      <c r="B190" s="7" t="s">
        <v>1521</v>
      </c>
      <c r="C190" s="7" t="s">
        <v>42</v>
      </c>
      <c r="D190" s="7" t="s">
        <v>2308</v>
      </c>
      <c r="E190" s="7" t="s">
        <v>2309</v>
      </c>
      <c r="F190" s="7" t="s">
        <v>2310</v>
      </c>
      <c r="G190" s="7" t="s">
        <v>1571</v>
      </c>
      <c r="J190" s="7" t="s">
        <v>2988</v>
      </c>
    </row>
    <row r="191" spans="1:10">
      <c r="A191" s="7">
        <v>190</v>
      </c>
      <c r="B191" s="7" t="s">
        <v>1521</v>
      </c>
      <c r="C191" s="7" t="s">
        <v>42</v>
      </c>
      <c r="D191" s="7" t="s">
        <v>2311</v>
      </c>
      <c r="E191" s="7" t="s">
        <v>2312</v>
      </c>
      <c r="F191" s="7" t="s">
        <v>2313</v>
      </c>
      <c r="G191" s="7" t="s">
        <v>2314</v>
      </c>
      <c r="H191" s="7" t="s">
        <v>2315</v>
      </c>
      <c r="J191" s="7" t="s">
        <v>2988</v>
      </c>
    </row>
    <row r="192" spans="1:10">
      <c r="A192" s="7">
        <v>191</v>
      </c>
      <c r="B192" s="7" t="s">
        <v>1521</v>
      </c>
      <c r="C192" s="7" t="s">
        <v>42</v>
      </c>
      <c r="D192" s="7" t="s">
        <v>2316</v>
      </c>
      <c r="E192" s="7" t="s">
        <v>2317</v>
      </c>
      <c r="F192" s="7" t="s">
        <v>2318</v>
      </c>
      <c r="G192" s="7" t="s">
        <v>1589</v>
      </c>
      <c r="H192" s="7" t="s">
        <v>2319</v>
      </c>
      <c r="J192" s="7" t="s">
        <v>2988</v>
      </c>
    </row>
    <row r="193" spans="1:10">
      <c r="A193" s="7">
        <v>192</v>
      </c>
      <c r="B193" s="7" t="s">
        <v>1521</v>
      </c>
      <c r="C193" s="7" t="s">
        <v>42</v>
      </c>
      <c r="D193" s="7" t="s">
        <v>2320</v>
      </c>
      <c r="E193" s="7" t="s">
        <v>2321</v>
      </c>
      <c r="F193" s="7" t="s">
        <v>2322</v>
      </c>
      <c r="G193" s="7" t="s">
        <v>2323</v>
      </c>
      <c r="H193" s="7" t="s">
        <v>2324</v>
      </c>
      <c r="J193" s="7" t="s">
        <v>2988</v>
      </c>
    </row>
    <row r="194" spans="1:10">
      <c r="A194" s="7">
        <v>193</v>
      </c>
      <c r="B194" s="7" t="s">
        <v>1521</v>
      </c>
      <c r="C194" s="7" t="s">
        <v>42</v>
      </c>
      <c r="D194" s="7" t="s">
        <v>2325</v>
      </c>
      <c r="E194" s="7" t="s">
        <v>2326</v>
      </c>
      <c r="F194" s="7" t="s">
        <v>2327</v>
      </c>
      <c r="G194" s="7" t="s">
        <v>1557</v>
      </c>
      <c r="H194" s="7" t="s">
        <v>2328</v>
      </c>
      <c r="J194" s="7" t="s">
        <v>2988</v>
      </c>
    </row>
    <row r="195" spans="1:10">
      <c r="A195" s="7">
        <v>194</v>
      </c>
      <c r="B195" s="7" t="s">
        <v>1521</v>
      </c>
      <c r="C195" s="7" t="s">
        <v>42</v>
      </c>
      <c r="D195" s="7" t="s">
        <v>2329</v>
      </c>
      <c r="E195" s="7" t="s">
        <v>2330</v>
      </c>
      <c r="F195" s="7" t="s">
        <v>2331</v>
      </c>
      <c r="G195" s="7" t="s">
        <v>1562</v>
      </c>
      <c r="H195" s="7" t="s">
        <v>2332</v>
      </c>
      <c r="J195" s="7" t="s">
        <v>2988</v>
      </c>
    </row>
    <row r="196" spans="1:10">
      <c r="A196" s="7">
        <v>195</v>
      </c>
      <c r="B196" s="7" t="s">
        <v>1521</v>
      </c>
      <c r="C196" s="7" t="s">
        <v>42</v>
      </c>
      <c r="D196" s="7" t="s">
        <v>2333</v>
      </c>
      <c r="E196" s="7" t="s">
        <v>2334</v>
      </c>
      <c r="F196" s="7" t="s">
        <v>2335</v>
      </c>
      <c r="G196" s="7" t="s">
        <v>2314</v>
      </c>
      <c r="H196" s="7" t="s">
        <v>2336</v>
      </c>
      <c r="J196" s="7" t="s">
        <v>2988</v>
      </c>
    </row>
    <row r="197" spans="1:10">
      <c r="A197" s="7">
        <v>196</v>
      </c>
      <c r="B197" s="7" t="s">
        <v>1521</v>
      </c>
      <c r="C197" s="7" t="s">
        <v>42</v>
      </c>
      <c r="D197" s="7" t="s">
        <v>2337</v>
      </c>
      <c r="E197" s="7" t="s">
        <v>2338</v>
      </c>
      <c r="F197" s="7" t="s">
        <v>2339</v>
      </c>
      <c r="G197" s="7" t="s">
        <v>1567</v>
      </c>
      <c r="H197" s="7" t="s">
        <v>2340</v>
      </c>
      <c r="J197" s="7" t="s">
        <v>2988</v>
      </c>
    </row>
    <row r="198" spans="1:10">
      <c r="A198" s="7">
        <v>197</v>
      </c>
      <c r="B198" s="7" t="s">
        <v>1521</v>
      </c>
      <c r="C198" s="7" t="s">
        <v>42</v>
      </c>
      <c r="D198" s="7" t="s">
        <v>2341</v>
      </c>
      <c r="E198" s="7" t="s">
        <v>2342</v>
      </c>
      <c r="F198" s="7" t="s">
        <v>2343</v>
      </c>
      <c r="G198" s="7" t="s">
        <v>1571</v>
      </c>
      <c r="H198" s="7" t="s">
        <v>2344</v>
      </c>
      <c r="I198" s="7" t="s">
        <v>2345</v>
      </c>
      <c r="J198" s="7" t="s">
        <v>2988</v>
      </c>
    </row>
    <row r="199" spans="1:10">
      <c r="A199" s="7">
        <v>198</v>
      </c>
      <c r="B199" s="7" t="s">
        <v>1521</v>
      </c>
      <c r="C199" s="7" t="s">
        <v>42</v>
      </c>
      <c r="D199" s="7" t="s">
        <v>2346</v>
      </c>
      <c r="E199" s="7" t="s">
        <v>2347</v>
      </c>
      <c r="F199" s="7" t="s">
        <v>2348</v>
      </c>
      <c r="G199" s="7" t="s">
        <v>1595</v>
      </c>
      <c r="H199" s="7" t="s">
        <v>2349</v>
      </c>
      <c r="I199" s="7" t="s">
        <v>2350</v>
      </c>
      <c r="J199" s="7" t="s">
        <v>2988</v>
      </c>
    </row>
    <row r="200" spans="1:10">
      <c r="A200" s="7">
        <v>199</v>
      </c>
      <c r="B200" s="7" t="s">
        <v>1521</v>
      </c>
      <c r="C200" s="7" t="s">
        <v>42</v>
      </c>
      <c r="D200" s="7" t="s">
        <v>2351</v>
      </c>
      <c r="E200" s="7" t="s">
        <v>2347</v>
      </c>
      <c r="F200" s="7" t="s">
        <v>2352</v>
      </c>
      <c r="G200" s="7" t="s">
        <v>1817</v>
      </c>
      <c r="H200" s="7" t="s">
        <v>2353</v>
      </c>
      <c r="J200" s="7" t="s">
        <v>2988</v>
      </c>
    </row>
    <row r="201" spans="1:10">
      <c r="A201" s="7">
        <v>200</v>
      </c>
      <c r="B201" s="7" t="s">
        <v>1521</v>
      </c>
      <c r="C201" s="7" t="s">
        <v>42</v>
      </c>
      <c r="D201" s="7" t="s">
        <v>2354</v>
      </c>
      <c r="E201" s="7" t="s">
        <v>2355</v>
      </c>
      <c r="F201" s="7" t="s">
        <v>2356</v>
      </c>
      <c r="G201" s="7" t="s">
        <v>1817</v>
      </c>
      <c r="H201" s="7" t="s">
        <v>2357</v>
      </c>
      <c r="I201" s="7" t="s">
        <v>2358</v>
      </c>
      <c r="J201" s="7" t="s">
        <v>2988</v>
      </c>
    </row>
    <row r="202" spans="1:10">
      <c r="A202" s="7">
        <v>201</v>
      </c>
      <c r="B202" s="7" t="s">
        <v>1521</v>
      </c>
      <c r="C202" s="7" t="s">
        <v>42</v>
      </c>
      <c r="D202" s="7" t="s">
        <v>2359</v>
      </c>
      <c r="E202" s="7" t="s">
        <v>2360</v>
      </c>
      <c r="F202" s="7" t="s">
        <v>2361</v>
      </c>
      <c r="G202" s="7" t="s">
        <v>1571</v>
      </c>
      <c r="H202" s="7" t="s">
        <v>2362</v>
      </c>
      <c r="J202" s="7" t="s">
        <v>2988</v>
      </c>
    </row>
    <row r="203" spans="1:10">
      <c r="A203" s="7">
        <v>202</v>
      </c>
      <c r="B203" s="7" t="s">
        <v>1521</v>
      </c>
      <c r="C203" s="7" t="s">
        <v>42</v>
      </c>
      <c r="D203" s="7" t="s">
        <v>2363</v>
      </c>
      <c r="E203" s="7" t="s">
        <v>2364</v>
      </c>
      <c r="F203" s="7" t="s">
        <v>2365</v>
      </c>
      <c r="G203" s="7" t="s">
        <v>2366</v>
      </c>
      <c r="H203" s="7" t="s">
        <v>2367</v>
      </c>
      <c r="J203" s="7" t="s">
        <v>2988</v>
      </c>
    </row>
    <row r="204" spans="1:10">
      <c r="A204" s="7">
        <v>203</v>
      </c>
      <c r="B204" s="7" t="s">
        <v>1521</v>
      </c>
      <c r="C204" s="7" t="s">
        <v>42</v>
      </c>
      <c r="D204" s="7" t="s">
        <v>2368</v>
      </c>
      <c r="E204" s="7" t="s">
        <v>2364</v>
      </c>
      <c r="F204" s="7" t="s">
        <v>2369</v>
      </c>
      <c r="G204" s="7" t="s">
        <v>1817</v>
      </c>
      <c r="H204" s="7" t="s">
        <v>2370</v>
      </c>
      <c r="J204" s="7" t="s">
        <v>2988</v>
      </c>
    </row>
    <row r="205" spans="1:10">
      <c r="A205" s="7">
        <v>204</v>
      </c>
      <c r="B205" s="7" t="s">
        <v>1521</v>
      </c>
      <c r="C205" s="7" t="s">
        <v>42</v>
      </c>
      <c r="D205" s="7" t="s">
        <v>2371</v>
      </c>
      <c r="E205" s="7" t="s">
        <v>2372</v>
      </c>
      <c r="F205" s="7" t="s">
        <v>2373</v>
      </c>
      <c r="G205" s="7" t="s">
        <v>1808</v>
      </c>
      <c r="H205" s="7" t="s">
        <v>2374</v>
      </c>
      <c r="J205" s="7" t="s">
        <v>2988</v>
      </c>
    </row>
    <row r="206" spans="1:10">
      <c r="A206" s="7">
        <v>205</v>
      </c>
      <c r="B206" s="7" t="s">
        <v>1521</v>
      </c>
      <c r="C206" s="7" t="s">
        <v>42</v>
      </c>
      <c r="D206" s="7" t="s">
        <v>2375</v>
      </c>
      <c r="E206" s="7" t="s">
        <v>2376</v>
      </c>
      <c r="F206" s="7" t="s">
        <v>2377</v>
      </c>
      <c r="G206" s="7" t="s">
        <v>1562</v>
      </c>
      <c r="H206" s="7" t="s">
        <v>2378</v>
      </c>
      <c r="J206" s="7" t="s">
        <v>2988</v>
      </c>
    </row>
    <row r="207" spans="1:10">
      <c r="A207" s="7">
        <v>206</v>
      </c>
      <c r="B207" s="7" t="s">
        <v>1521</v>
      </c>
      <c r="C207" s="7" t="s">
        <v>42</v>
      </c>
      <c r="D207" s="7" t="s">
        <v>2379</v>
      </c>
      <c r="E207" s="7" t="s">
        <v>2380</v>
      </c>
      <c r="F207" s="7" t="s">
        <v>2381</v>
      </c>
      <c r="G207" s="7" t="s">
        <v>1817</v>
      </c>
      <c r="H207" s="7" t="s">
        <v>2382</v>
      </c>
      <c r="J207" s="7" t="s">
        <v>2988</v>
      </c>
    </row>
    <row r="208" spans="1:10">
      <c r="A208" s="7">
        <v>207</v>
      </c>
      <c r="B208" s="7" t="s">
        <v>1521</v>
      </c>
      <c r="C208" s="7" t="s">
        <v>42</v>
      </c>
      <c r="D208" s="7" t="s">
        <v>2383</v>
      </c>
      <c r="E208" s="7" t="s">
        <v>2384</v>
      </c>
      <c r="F208" s="7" t="s">
        <v>2385</v>
      </c>
      <c r="G208" s="7" t="s">
        <v>2366</v>
      </c>
      <c r="J208" s="7" t="s">
        <v>2988</v>
      </c>
    </row>
    <row r="209" spans="1:10">
      <c r="A209" s="7">
        <v>208</v>
      </c>
      <c r="B209" s="7" t="s">
        <v>1521</v>
      </c>
      <c r="C209" s="7" t="s">
        <v>42</v>
      </c>
      <c r="D209" s="7" t="s">
        <v>2386</v>
      </c>
      <c r="E209" s="7" t="s">
        <v>2384</v>
      </c>
      <c r="F209" s="7" t="s">
        <v>2387</v>
      </c>
      <c r="G209" s="7" t="s">
        <v>1557</v>
      </c>
      <c r="H209" s="7" t="s">
        <v>2388</v>
      </c>
      <c r="J209" s="7" t="s">
        <v>2988</v>
      </c>
    </row>
    <row r="210" spans="1:10">
      <c r="A210" s="7">
        <v>209</v>
      </c>
      <c r="B210" s="7" t="s">
        <v>1521</v>
      </c>
      <c r="C210" s="7" t="s">
        <v>42</v>
      </c>
      <c r="D210" s="7" t="s">
        <v>2389</v>
      </c>
      <c r="E210" s="7" t="s">
        <v>2390</v>
      </c>
      <c r="F210" s="7" t="s">
        <v>2391</v>
      </c>
      <c r="G210" s="7" t="s">
        <v>2392</v>
      </c>
      <c r="H210" s="7" t="s">
        <v>2393</v>
      </c>
      <c r="I210" s="7" t="s">
        <v>2394</v>
      </c>
      <c r="J210" s="7" t="s">
        <v>2988</v>
      </c>
    </row>
    <row r="211" spans="1:10">
      <c r="A211" s="7">
        <v>210</v>
      </c>
      <c r="B211" s="7" t="s">
        <v>1521</v>
      </c>
      <c r="C211" s="7" t="s">
        <v>42</v>
      </c>
      <c r="D211" s="7" t="s">
        <v>2395</v>
      </c>
      <c r="E211" s="7" t="s">
        <v>2396</v>
      </c>
      <c r="F211" s="7" t="s">
        <v>2397</v>
      </c>
      <c r="G211" s="7" t="s">
        <v>1894</v>
      </c>
      <c r="H211" s="7" t="s">
        <v>2398</v>
      </c>
      <c r="I211" s="7" t="s">
        <v>1951</v>
      </c>
      <c r="J211" s="7" t="s">
        <v>2988</v>
      </c>
    </row>
    <row r="212" spans="1:10">
      <c r="A212" s="7">
        <v>211</v>
      </c>
      <c r="B212" s="7" t="s">
        <v>1521</v>
      </c>
      <c r="C212" s="7" t="s">
        <v>42</v>
      </c>
      <c r="D212" s="7" t="s">
        <v>2399</v>
      </c>
      <c r="E212" s="7" t="s">
        <v>2400</v>
      </c>
      <c r="F212" s="7" t="s">
        <v>2401</v>
      </c>
      <c r="G212" s="7" t="s">
        <v>1808</v>
      </c>
      <c r="H212" s="7" t="s">
        <v>2402</v>
      </c>
      <c r="J212" s="7" t="s">
        <v>2988</v>
      </c>
    </row>
    <row r="213" spans="1:10">
      <c r="A213" s="7">
        <v>212</v>
      </c>
      <c r="B213" s="7" t="s">
        <v>1521</v>
      </c>
      <c r="C213" s="7" t="s">
        <v>42</v>
      </c>
      <c r="D213" s="7" t="s">
        <v>2403</v>
      </c>
      <c r="E213" s="7" t="s">
        <v>2404</v>
      </c>
      <c r="F213" s="7" t="s">
        <v>2405</v>
      </c>
      <c r="G213" s="7" t="s">
        <v>1984</v>
      </c>
      <c r="H213" s="7" t="s">
        <v>2406</v>
      </c>
      <c r="J213" s="7" t="s">
        <v>2988</v>
      </c>
    </row>
    <row r="214" spans="1:10">
      <c r="A214" s="7">
        <v>213</v>
      </c>
      <c r="B214" s="7" t="s">
        <v>1521</v>
      </c>
      <c r="C214" s="7" t="s">
        <v>42</v>
      </c>
      <c r="D214" s="7" t="s">
        <v>2407</v>
      </c>
      <c r="E214" s="7" t="s">
        <v>2408</v>
      </c>
      <c r="F214" s="7" t="s">
        <v>2409</v>
      </c>
      <c r="G214" s="7" t="s">
        <v>1567</v>
      </c>
      <c r="J214" s="7" t="s">
        <v>2988</v>
      </c>
    </row>
    <row r="215" spans="1:10">
      <c r="A215" s="7">
        <v>214</v>
      </c>
      <c r="B215" s="7" t="s">
        <v>1521</v>
      </c>
      <c r="C215" s="7" t="s">
        <v>42</v>
      </c>
      <c r="D215" s="7" t="s">
        <v>2410</v>
      </c>
      <c r="E215" s="7" t="s">
        <v>2408</v>
      </c>
      <c r="F215" s="7" t="s">
        <v>2411</v>
      </c>
      <c r="G215" s="7" t="s">
        <v>1562</v>
      </c>
      <c r="H215" s="7" t="s">
        <v>2412</v>
      </c>
      <c r="J215" s="7" t="s">
        <v>2988</v>
      </c>
    </row>
    <row r="216" spans="1:10">
      <c r="A216" s="7">
        <v>215</v>
      </c>
      <c r="B216" s="7" t="s">
        <v>1521</v>
      </c>
      <c r="C216" s="7" t="s">
        <v>42</v>
      </c>
      <c r="D216" s="7" t="s">
        <v>2413</v>
      </c>
      <c r="E216" s="7" t="s">
        <v>2414</v>
      </c>
      <c r="F216" s="7" t="s">
        <v>2415</v>
      </c>
      <c r="G216" s="7" t="s">
        <v>1571</v>
      </c>
      <c r="H216" s="7" t="s">
        <v>2416</v>
      </c>
      <c r="J216" s="7" t="s">
        <v>2988</v>
      </c>
    </row>
    <row r="217" spans="1:10">
      <c r="A217" s="7">
        <v>216</v>
      </c>
      <c r="B217" s="7" t="s">
        <v>1521</v>
      </c>
      <c r="C217" s="7" t="s">
        <v>42</v>
      </c>
      <c r="D217" s="7" t="s">
        <v>2417</v>
      </c>
      <c r="E217" s="7" t="s">
        <v>2418</v>
      </c>
      <c r="F217" s="7" t="s">
        <v>2419</v>
      </c>
      <c r="G217" s="7" t="s">
        <v>2178</v>
      </c>
      <c r="H217" s="7" t="s">
        <v>2420</v>
      </c>
      <c r="J217" s="7" t="s">
        <v>2988</v>
      </c>
    </row>
    <row r="218" spans="1:10">
      <c r="A218" s="7">
        <v>217</v>
      </c>
      <c r="B218" s="7" t="s">
        <v>1521</v>
      </c>
      <c r="C218" s="7" t="s">
        <v>42</v>
      </c>
      <c r="D218" s="7" t="s">
        <v>2421</v>
      </c>
      <c r="E218" s="7" t="s">
        <v>2422</v>
      </c>
      <c r="F218" s="7" t="s">
        <v>2423</v>
      </c>
      <c r="G218" s="7" t="s">
        <v>1571</v>
      </c>
      <c r="H218" s="7" t="s">
        <v>2424</v>
      </c>
      <c r="I218" s="7" t="s">
        <v>2425</v>
      </c>
      <c r="J218" s="7" t="s">
        <v>2988</v>
      </c>
    </row>
    <row r="219" spans="1:10">
      <c r="A219" s="7">
        <v>218</v>
      </c>
      <c r="B219" s="7" t="s">
        <v>1521</v>
      </c>
      <c r="C219" s="7" t="s">
        <v>42</v>
      </c>
      <c r="D219" s="7" t="s">
        <v>2426</v>
      </c>
      <c r="E219" s="7" t="s">
        <v>2427</v>
      </c>
      <c r="F219" s="7" t="s">
        <v>2428</v>
      </c>
      <c r="G219" s="7" t="s">
        <v>2314</v>
      </c>
      <c r="H219" s="7" t="s">
        <v>2429</v>
      </c>
      <c r="J219" s="7" t="s">
        <v>2988</v>
      </c>
    </row>
    <row r="220" spans="1:10">
      <c r="A220" s="7">
        <v>219</v>
      </c>
      <c r="B220" s="7" t="s">
        <v>1521</v>
      </c>
      <c r="C220" s="7" t="s">
        <v>42</v>
      </c>
      <c r="D220" s="7" t="s">
        <v>2430</v>
      </c>
      <c r="E220" s="7" t="s">
        <v>2431</v>
      </c>
      <c r="F220" s="7" t="s">
        <v>2432</v>
      </c>
      <c r="G220" s="7" t="s">
        <v>1557</v>
      </c>
      <c r="H220" s="7" t="s">
        <v>2433</v>
      </c>
      <c r="I220" s="7" t="s">
        <v>2434</v>
      </c>
      <c r="J220" s="7" t="s">
        <v>2988</v>
      </c>
    </row>
    <row r="221" spans="1:10">
      <c r="A221" s="7">
        <v>220</v>
      </c>
      <c r="B221" s="7" t="s">
        <v>1521</v>
      </c>
      <c r="C221" s="7" t="s">
        <v>42</v>
      </c>
      <c r="D221" s="7" t="s">
        <v>2435</v>
      </c>
      <c r="E221" s="7" t="s">
        <v>2436</v>
      </c>
      <c r="F221" s="7" t="s">
        <v>2437</v>
      </c>
      <c r="G221" s="7" t="s">
        <v>1571</v>
      </c>
      <c r="H221" s="7" t="s">
        <v>2438</v>
      </c>
      <c r="I221" s="7" t="s">
        <v>2439</v>
      </c>
      <c r="J221" s="7" t="s">
        <v>2988</v>
      </c>
    </row>
    <row r="222" spans="1:10">
      <c r="A222" s="7">
        <v>221</v>
      </c>
      <c r="B222" s="7" t="s">
        <v>1521</v>
      </c>
      <c r="C222" s="7" t="s">
        <v>42</v>
      </c>
      <c r="D222" s="7" t="s">
        <v>2440</v>
      </c>
      <c r="E222" s="7" t="s">
        <v>2441</v>
      </c>
      <c r="F222" s="7" t="s">
        <v>2442</v>
      </c>
      <c r="G222" s="7" t="s">
        <v>1557</v>
      </c>
      <c r="H222" s="7" t="s">
        <v>2443</v>
      </c>
      <c r="J222" s="7" t="s">
        <v>2988</v>
      </c>
    </row>
    <row r="223" spans="1:10">
      <c r="A223" s="7">
        <v>222</v>
      </c>
      <c r="B223" s="7" t="s">
        <v>1521</v>
      </c>
      <c r="C223" s="7" t="s">
        <v>42</v>
      </c>
      <c r="D223" s="7" t="s">
        <v>2444</v>
      </c>
      <c r="E223" s="7" t="s">
        <v>2445</v>
      </c>
      <c r="F223" s="7" t="s">
        <v>2446</v>
      </c>
      <c r="G223" s="7" t="s">
        <v>1894</v>
      </c>
      <c r="H223" s="7" t="s">
        <v>2447</v>
      </c>
      <c r="J223" s="7" t="s">
        <v>2988</v>
      </c>
    </row>
    <row r="224" spans="1:10">
      <c r="A224" s="7">
        <v>223</v>
      </c>
      <c r="B224" s="7" t="s">
        <v>1521</v>
      </c>
      <c r="C224" s="7" t="s">
        <v>42</v>
      </c>
      <c r="D224" s="7" t="s">
        <v>2448</v>
      </c>
      <c r="E224" s="7" t="s">
        <v>2449</v>
      </c>
      <c r="F224" s="7" t="s">
        <v>2450</v>
      </c>
      <c r="G224" s="7" t="s">
        <v>1557</v>
      </c>
      <c r="H224" s="7" t="s">
        <v>2451</v>
      </c>
      <c r="I224" s="7" t="s">
        <v>2452</v>
      </c>
      <c r="J224" s="7" t="s">
        <v>2988</v>
      </c>
    </row>
    <row r="225" spans="1:10">
      <c r="A225" s="7">
        <v>224</v>
      </c>
      <c r="B225" s="7" t="s">
        <v>1521</v>
      </c>
      <c r="C225" s="7" t="s">
        <v>42</v>
      </c>
      <c r="D225" s="7" t="s">
        <v>2453</v>
      </c>
      <c r="E225" s="7" t="s">
        <v>2454</v>
      </c>
      <c r="F225" s="7" t="s">
        <v>2455</v>
      </c>
      <c r="G225" s="7" t="s">
        <v>1817</v>
      </c>
      <c r="J225" s="7" t="s">
        <v>2988</v>
      </c>
    </row>
    <row r="226" spans="1:10">
      <c r="A226" s="7">
        <v>225</v>
      </c>
      <c r="B226" s="7" t="s">
        <v>1521</v>
      </c>
      <c r="C226" s="7" t="s">
        <v>42</v>
      </c>
      <c r="D226" s="7" t="s">
        <v>2456</v>
      </c>
      <c r="E226" s="7" t="s">
        <v>2457</v>
      </c>
      <c r="F226" s="7" t="s">
        <v>2458</v>
      </c>
      <c r="G226" s="7" t="s">
        <v>2459</v>
      </c>
      <c r="H226" s="7" t="s">
        <v>2460</v>
      </c>
      <c r="J226" s="7" t="s">
        <v>2988</v>
      </c>
    </row>
    <row r="227" spans="1:10">
      <c r="A227" s="7">
        <v>226</v>
      </c>
      <c r="B227" s="7" t="s">
        <v>1521</v>
      </c>
      <c r="C227" s="7" t="s">
        <v>42</v>
      </c>
      <c r="D227" s="7" t="s">
        <v>2461</v>
      </c>
      <c r="E227" s="7" t="s">
        <v>2462</v>
      </c>
      <c r="F227" s="7" t="s">
        <v>2463</v>
      </c>
      <c r="G227" s="7" t="s">
        <v>1808</v>
      </c>
      <c r="H227" s="7" t="s">
        <v>2464</v>
      </c>
      <c r="J227" s="7" t="s">
        <v>2988</v>
      </c>
    </row>
    <row r="228" spans="1:10">
      <c r="A228" s="7">
        <v>227</v>
      </c>
      <c r="B228" s="7" t="s">
        <v>1521</v>
      </c>
      <c r="C228" s="7" t="s">
        <v>42</v>
      </c>
      <c r="D228" s="7" t="s">
        <v>2465</v>
      </c>
      <c r="E228" s="7" t="s">
        <v>2466</v>
      </c>
      <c r="F228" s="7" t="s">
        <v>2467</v>
      </c>
      <c r="G228" s="7" t="s">
        <v>1571</v>
      </c>
      <c r="H228" s="7" t="s">
        <v>2468</v>
      </c>
      <c r="J228" s="7" t="s">
        <v>2988</v>
      </c>
    </row>
    <row r="229" spans="1:10">
      <c r="A229" s="7">
        <v>228</v>
      </c>
      <c r="B229" s="7" t="s">
        <v>1521</v>
      </c>
      <c r="C229" s="7" t="s">
        <v>42</v>
      </c>
      <c r="D229" s="7" t="s">
        <v>2469</v>
      </c>
      <c r="E229" s="7" t="s">
        <v>2470</v>
      </c>
      <c r="F229" s="7" t="s">
        <v>2471</v>
      </c>
      <c r="G229" s="7" t="s">
        <v>2314</v>
      </c>
      <c r="J229" s="7" t="s">
        <v>2988</v>
      </c>
    </row>
    <row r="230" spans="1:10">
      <c r="A230" s="7">
        <v>229</v>
      </c>
      <c r="B230" s="7" t="s">
        <v>1521</v>
      </c>
      <c r="C230" s="7" t="s">
        <v>42</v>
      </c>
      <c r="D230" s="7" t="s">
        <v>2472</v>
      </c>
      <c r="E230" s="7" t="s">
        <v>2473</v>
      </c>
      <c r="F230" s="7" t="s">
        <v>2474</v>
      </c>
      <c r="G230" s="7" t="s">
        <v>1808</v>
      </c>
      <c r="H230" s="7" t="s">
        <v>2475</v>
      </c>
      <c r="I230" s="7" t="s">
        <v>2476</v>
      </c>
      <c r="J230" s="7" t="s">
        <v>2988</v>
      </c>
    </row>
    <row r="231" spans="1:10">
      <c r="A231" s="7">
        <v>230</v>
      </c>
      <c r="B231" s="7" t="s">
        <v>1521</v>
      </c>
      <c r="C231" s="7" t="s">
        <v>42</v>
      </c>
      <c r="D231" s="7" t="s">
        <v>2477</v>
      </c>
      <c r="E231" s="7" t="s">
        <v>2478</v>
      </c>
      <c r="F231" s="7" t="s">
        <v>2479</v>
      </c>
      <c r="G231" s="7" t="s">
        <v>1984</v>
      </c>
      <c r="H231" s="7" t="s">
        <v>2480</v>
      </c>
      <c r="J231" s="7" t="s">
        <v>2988</v>
      </c>
    </row>
    <row r="232" spans="1:10">
      <c r="A232" s="7">
        <v>231</v>
      </c>
      <c r="B232" s="7" t="s">
        <v>1521</v>
      </c>
      <c r="C232" s="7" t="s">
        <v>42</v>
      </c>
      <c r="D232" s="7" t="s">
        <v>2481</v>
      </c>
      <c r="E232" s="7" t="s">
        <v>2482</v>
      </c>
      <c r="F232" s="7" t="s">
        <v>2483</v>
      </c>
      <c r="G232" s="7" t="s">
        <v>2178</v>
      </c>
      <c r="H232" s="7" t="s">
        <v>2484</v>
      </c>
      <c r="I232" s="7" t="s">
        <v>2165</v>
      </c>
      <c r="J232" s="7" t="s">
        <v>2988</v>
      </c>
    </row>
    <row r="233" spans="1:10">
      <c r="A233" s="7">
        <v>232</v>
      </c>
      <c r="B233" s="7" t="s">
        <v>1521</v>
      </c>
      <c r="C233" s="7" t="s">
        <v>42</v>
      </c>
      <c r="D233" s="7" t="s">
        <v>2485</v>
      </c>
      <c r="E233" s="7" t="s">
        <v>2486</v>
      </c>
      <c r="F233" s="7" t="s">
        <v>2487</v>
      </c>
      <c r="G233" s="7" t="s">
        <v>1817</v>
      </c>
      <c r="H233" s="7" t="s">
        <v>2488</v>
      </c>
      <c r="J233" s="7" t="s">
        <v>2988</v>
      </c>
    </row>
    <row r="234" spans="1:10">
      <c r="A234" s="7">
        <v>233</v>
      </c>
      <c r="B234" s="7" t="s">
        <v>1521</v>
      </c>
      <c r="C234" s="7" t="s">
        <v>42</v>
      </c>
      <c r="D234" s="7" t="s">
        <v>2489</v>
      </c>
      <c r="E234" s="7" t="s">
        <v>2490</v>
      </c>
      <c r="F234" s="7" t="s">
        <v>2491</v>
      </c>
      <c r="G234" s="7" t="s">
        <v>1562</v>
      </c>
      <c r="H234" s="7" t="s">
        <v>2492</v>
      </c>
      <c r="I234" s="7" t="s">
        <v>2493</v>
      </c>
      <c r="J234" s="7" t="s">
        <v>2988</v>
      </c>
    </row>
    <row r="235" spans="1:10">
      <c r="A235" s="7">
        <v>234</v>
      </c>
      <c r="B235" s="7" t="s">
        <v>1521</v>
      </c>
      <c r="C235" s="7" t="s">
        <v>42</v>
      </c>
      <c r="D235" s="7" t="s">
        <v>2494</v>
      </c>
      <c r="E235" s="7" t="s">
        <v>2495</v>
      </c>
      <c r="F235" s="7" t="s">
        <v>2496</v>
      </c>
      <c r="G235" s="7" t="s">
        <v>2497</v>
      </c>
      <c r="H235" s="7" t="s">
        <v>2498</v>
      </c>
      <c r="J235" s="7" t="s">
        <v>2988</v>
      </c>
    </row>
    <row r="236" spans="1:10">
      <c r="A236" s="7">
        <v>235</v>
      </c>
      <c r="B236" s="7" t="s">
        <v>1521</v>
      </c>
      <c r="C236" s="7" t="s">
        <v>42</v>
      </c>
      <c r="D236" s="7" t="s">
        <v>2499</v>
      </c>
      <c r="E236" s="7" t="s">
        <v>2500</v>
      </c>
      <c r="F236" s="7" t="s">
        <v>2501</v>
      </c>
      <c r="G236" s="7" t="s">
        <v>2323</v>
      </c>
      <c r="H236" s="7" t="s">
        <v>2502</v>
      </c>
      <c r="J236" s="7" t="s">
        <v>2988</v>
      </c>
    </row>
    <row r="237" spans="1:10">
      <c r="A237" s="7">
        <v>236</v>
      </c>
      <c r="B237" s="7" t="s">
        <v>1521</v>
      </c>
      <c r="C237" s="7" t="s">
        <v>42</v>
      </c>
      <c r="D237" s="7" t="s">
        <v>2503</v>
      </c>
      <c r="E237" s="7" t="s">
        <v>2504</v>
      </c>
      <c r="F237" s="7" t="s">
        <v>2505</v>
      </c>
      <c r="G237" s="7" t="s">
        <v>1562</v>
      </c>
      <c r="H237" s="7" t="s">
        <v>2506</v>
      </c>
      <c r="I237" s="7" t="s">
        <v>2507</v>
      </c>
      <c r="J237" s="7" t="s">
        <v>2988</v>
      </c>
    </row>
    <row r="238" spans="1:10">
      <c r="A238" s="7">
        <v>237</v>
      </c>
      <c r="B238" s="7" t="s">
        <v>1521</v>
      </c>
      <c r="C238" s="7" t="s">
        <v>42</v>
      </c>
      <c r="D238" s="7" t="s">
        <v>2508</v>
      </c>
      <c r="E238" s="7" t="s">
        <v>2509</v>
      </c>
      <c r="F238" s="7" t="s">
        <v>2510</v>
      </c>
      <c r="G238" s="7" t="s">
        <v>2511</v>
      </c>
      <c r="J238" s="7" t="s">
        <v>2988</v>
      </c>
    </row>
    <row r="239" spans="1:10">
      <c r="A239" s="7">
        <v>238</v>
      </c>
      <c r="B239" s="7" t="s">
        <v>1521</v>
      </c>
      <c r="C239" s="7" t="s">
        <v>42</v>
      </c>
      <c r="D239" s="7" t="s">
        <v>2512</v>
      </c>
      <c r="E239" s="7" t="s">
        <v>2513</v>
      </c>
      <c r="F239" s="7" t="s">
        <v>2514</v>
      </c>
      <c r="G239" s="7" t="s">
        <v>1562</v>
      </c>
      <c r="H239" s="7" t="s">
        <v>2250</v>
      </c>
      <c r="J239" s="7" t="s">
        <v>2988</v>
      </c>
    </row>
    <row r="240" spans="1:10">
      <c r="A240" s="7">
        <v>239</v>
      </c>
      <c r="B240" s="7" t="s">
        <v>1521</v>
      </c>
      <c r="C240" s="7" t="s">
        <v>42</v>
      </c>
      <c r="D240" s="7" t="s">
        <v>2515</v>
      </c>
      <c r="E240" s="7" t="s">
        <v>2516</v>
      </c>
      <c r="F240" s="7" t="s">
        <v>2517</v>
      </c>
      <c r="G240" s="7" t="s">
        <v>1804</v>
      </c>
      <c r="J240" s="7" t="s">
        <v>2988</v>
      </c>
    </row>
    <row r="241" spans="1:10">
      <c r="A241" s="7">
        <v>240</v>
      </c>
      <c r="B241" s="7" t="s">
        <v>1521</v>
      </c>
      <c r="C241" s="7" t="s">
        <v>42</v>
      </c>
      <c r="D241" s="7" t="s">
        <v>2518</v>
      </c>
      <c r="E241" s="7" t="s">
        <v>2519</v>
      </c>
      <c r="F241" s="7" t="s">
        <v>2520</v>
      </c>
      <c r="G241" s="7" t="s">
        <v>1804</v>
      </c>
      <c r="H241" s="7" t="s">
        <v>2521</v>
      </c>
      <c r="J241" s="7" t="s">
        <v>2988</v>
      </c>
    </row>
    <row r="242" spans="1:10">
      <c r="A242" s="7">
        <v>241</v>
      </c>
      <c r="B242" s="7" t="s">
        <v>1521</v>
      </c>
      <c r="C242" s="7" t="s">
        <v>42</v>
      </c>
      <c r="D242" s="7" t="s">
        <v>2522</v>
      </c>
      <c r="E242" s="7" t="s">
        <v>2523</v>
      </c>
      <c r="F242" s="7" t="s">
        <v>2524</v>
      </c>
      <c r="G242" s="7" t="s">
        <v>1557</v>
      </c>
      <c r="J242" s="7" t="s">
        <v>2988</v>
      </c>
    </row>
    <row r="243" spans="1:10">
      <c r="A243" s="7">
        <v>242</v>
      </c>
      <c r="B243" s="7" t="s">
        <v>1521</v>
      </c>
      <c r="C243" s="7" t="s">
        <v>42</v>
      </c>
      <c r="D243" s="7" t="s">
        <v>2525</v>
      </c>
      <c r="E243" s="7" t="s">
        <v>2523</v>
      </c>
      <c r="F243" s="7" t="s">
        <v>2524</v>
      </c>
      <c r="G243" s="7" t="s">
        <v>2526</v>
      </c>
      <c r="H243" s="7" t="s">
        <v>2527</v>
      </c>
      <c r="J243" s="7" t="s">
        <v>2988</v>
      </c>
    </row>
    <row r="244" spans="1:10">
      <c r="A244" s="7">
        <v>243</v>
      </c>
      <c r="B244" s="7" t="s">
        <v>1521</v>
      </c>
      <c r="C244" s="7" t="s">
        <v>42</v>
      </c>
      <c r="D244" s="7" t="s">
        <v>2528</v>
      </c>
      <c r="E244" s="7" t="s">
        <v>2529</v>
      </c>
      <c r="F244" s="7" t="s">
        <v>2530</v>
      </c>
      <c r="G244" s="7" t="s">
        <v>2531</v>
      </c>
      <c r="H244" s="7" t="s">
        <v>2532</v>
      </c>
      <c r="J244" s="7" t="s">
        <v>2988</v>
      </c>
    </row>
    <row r="245" spans="1:10">
      <c r="A245" s="7">
        <v>244</v>
      </c>
      <c r="B245" s="7" t="s">
        <v>1521</v>
      </c>
      <c r="C245" s="7" t="s">
        <v>42</v>
      </c>
      <c r="D245" s="7" t="s">
        <v>2533</v>
      </c>
      <c r="E245" s="7" t="s">
        <v>2534</v>
      </c>
      <c r="F245" s="7" t="s">
        <v>2535</v>
      </c>
      <c r="G245" s="7" t="s">
        <v>1557</v>
      </c>
      <c r="H245" s="7" t="s">
        <v>2536</v>
      </c>
      <c r="J245" s="7" t="s">
        <v>2988</v>
      </c>
    </row>
    <row r="246" spans="1:10">
      <c r="A246" s="7">
        <v>245</v>
      </c>
      <c r="B246" s="7" t="s">
        <v>1521</v>
      </c>
      <c r="C246" s="7" t="s">
        <v>42</v>
      </c>
      <c r="D246" s="7" t="s">
        <v>2537</v>
      </c>
      <c r="E246" s="7" t="s">
        <v>2538</v>
      </c>
      <c r="F246" s="7" t="s">
        <v>2539</v>
      </c>
      <c r="G246" s="7" t="s">
        <v>1984</v>
      </c>
      <c r="H246" s="7" t="s">
        <v>2540</v>
      </c>
      <c r="I246" s="7" t="s">
        <v>2074</v>
      </c>
      <c r="J246" s="7" t="s">
        <v>2988</v>
      </c>
    </row>
    <row r="247" spans="1:10">
      <c r="A247" s="7">
        <v>246</v>
      </c>
      <c r="B247" s="7" t="s">
        <v>1521</v>
      </c>
      <c r="C247" s="7" t="s">
        <v>42</v>
      </c>
      <c r="D247" s="7" t="s">
        <v>2541</v>
      </c>
      <c r="E247" s="7" t="s">
        <v>2538</v>
      </c>
      <c r="F247" s="7" t="s">
        <v>2542</v>
      </c>
      <c r="G247" s="7" t="s">
        <v>2314</v>
      </c>
      <c r="H247" s="7" t="s">
        <v>2543</v>
      </c>
      <c r="J247" s="7" t="s">
        <v>2988</v>
      </c>
    </row>
    <row r="248" spans="1:10">
      <c r="A248" s="7">
        <v>247</v>
      </c>
      <c r="B248" s="7" t="s">
        <v>1521</v>
      </c>
      <c r="C248" s="7" t="s">
        <v>42</v>
      </c>
      <c r="D248" s="7" t="s">
        <v>2544</v>
      </c>
      <c r="E248" s="7" t="s">
        <v>2545</v>
      </c>
      <c r="F248" s="7" t="s">
        <v>2546</v>
      </c>
      <c r="G248" s="7" t="s">
        <v>2178</v>
      </c>
      <c r="H248" s="7" t="s">
        <v>2547</v>
      </c>
      <c r="J248" s="7" t="s">
        <v>2988</v>
      </c>
    </row>
    <row r="249" spans="1:10">
      <c r="A249" s="7">
        <v>248</v>
      </c>
      <c r="B249" s="7" t="s">
        <v>1521</v>
      </c>
      <c r="C249" s="7" t="s">
        <v>42</v>
      </c>
      <c r="D249" s="7" t="s">
        <v>2548</v>
      </c>
      <c r="E249" s="7" t="s">
        <v>2549</v>
      </c>
      <c r="F249" s="7" t="s">
        <v>2550</v>
      </c>
      <c r="G249" s="7" t="s">
        <v>1817</v>
      </c>
      <c r="H249" s="7" t="s">
        <v>2551</v>
      </c>
      <c r="J249" s="7" t="s">
        <v>2988</v>
      </c>
    </row>
    <row r="250" spans="1:10">
      <c r="A250" s="7">
        <v>249</v>
      </c>
      <c r="B250" s="7" t="s">
        <v>1521</v>
      </c>
      <c r="C250" s="7" t="s">
        <v>42</v>
      </c>
      <c r="D250" s="7" t="s">
        <v>2552</v>
      </c>
      <c r="E250" s="7" t="s">
        <v>2553</v>
      </c>
      <c r="F250" s="7" t="s">
        <v>2554</v>
      </c>
      <c r="G250" s="7" t="s">
        <v>1595</v>
      </c>
      <c r="H250" s="7" t="s">
        <v>2555</v>
      </c>
      <c r="J250" s="7" t="s">
        <v>2988</v>
      </c>
    </row>
    <row r="251" spans="1:10">
      <c r="A251" s="7">
        <v>250</v>
      </c>
      <c r="B251" s="7" t="s">
        <v>1521</v>
      </c>
      <c r="C251" s="7" t="s">
        <v>42</v>
      </c>
      <c r="D251" s="7" t="s">
        <v>2556</v>
      </c>
      <c r="E251" s="7" t="s">
        <v>2557</v>
      </c>
      <c r="F251" s="7" t="s">
        <v>2558</v>
      </c>
      <c r="G251" s="7" t="s">
        <v>1868</v>
      </c>
      <c r="H251" s="7" t="s">
        <v>2559</v>
      </c>
      <c r="J251" s="7" t="s">
        <v>2988</v>
      </c>
    </row>
    <row r="252" spans="1:10">
      <c r="A252" s="7">
        <v>251</v>
      </c>
      <c r="B252" s="7" t="s">
        <v>1521</v>
      </c>
      <c r="C252" s="7" t="s">
        <v>42</v>
      </c>
      <c r="D252" s="7" t="s">
        <v>2560</v>
      </c>
      <c r="E252" s="7" t="s">
        <v>2561</v>
      </c>
      <c r="F252" s="7" t="s">
        <v>2562</v>
      </c>
      <c r="G252" s="7" t="s">
        <v>1567</v>
      </c>
      <c r="H252" s="7" t="s">
        <v>2563</v>
      </c>
      <c r="J252" s="7" t="s">
        <v>2988</v>
      </c>
    </row>
    <row r="253" spans="1:10">
      <c r="A253" s="7">
        <v>252</v>
      </c>
      <c r="B253" s="7" t="s">
        <v>1521</v>
      </c>
      <c r="C253" s="7" t="s">
        <v>42</v>
      </c>
      <c r="D253" s="7" t="s">
        <v>2564</v>
      </c>
      <c r="E253" s="7" t="s">
        <v>2565</v>
      </c>
      <c r="F253" s="7" t="s">
        <v>2566</v>
      </c>
      <c r="G253" s="7" t="s">
        <v>1984</v>
      </c>
      <c r="H253" s="7" t="s">
        <v>2567</v>
      </c>
      <c r="I253" s="7" t="s">
        <v>2568</v>
      </c>
      <c r="J253" s="7" t="s">
        <v>2988</v>
      </c>
    </row>
    <row r="254" spans="1:10">
      <c r="A254" s="7">
        <v>253</v>
      </c>
      <c r="B254" s="7" t="s">
        <v>1521</v>
      </c>
      <c r="C254" s="7" t="s">
        <v>42</v>
      </c>
      <c r="D254" s="7" t="s">
        <v>2569</v>
      </c>
      <c r="E254" s="7" t="s">
        <v>2570</v>
      </c>
      <c r="F254" s="7" t="s">
        <v>2571</v>
      </c>
      <c r="G254" s="7" t="s">
        <v>1595</v>
      </c>
      <c r="H254" s="7" t="s">
        <v>2572</v>
      </c>
      <c r="I254" s="7" t="s">
        <v>2573</v>
      </c>
      <c r="J254" s="7" t="s">
        <v>2988</v>
      </c>
    </row>
    <row r="255" spans="1:10">
      <c r="A255" s="7">
        <v>254</v>
      </c>
      <c r="B255" s="7" t="s">
        <v>1521</v>
      </c>
      <c r="C255" s="7" t="s">
        <v>42</v>
      </c>
      <c r="D255" s="7" t="s">
        <v>2574</v>
      </c>
      <c r="E255" s="7" t="s">
        <v>2575</v>
      </c>
      <c r="F255" s="7" t="s">
        <v>2576</v>
      </c>
      <c r="G255" s="7" t="s">
        <v>1894</v>
      </c>
      <c r="H255" s="7" t="s">
        <v>2577</v>
      </c>
      <c r="J255" s="7" t="s">
        <v>2988</v>
      </c>
    </row>
    <row r="256" spans="1:10">
      <c r="A256" s="7">
        <v>255</v>
      </c>
      <c r="B256" s="7" t="s">
        <v>1521</v>
      </c>
      <c r="C256" s="7" t="s">
        <v>42</v>
      </c>
      <c r="D256" s="7" t="s">
        <v>2578</v>
      </c>
      <c r="E256" s="7" t="s">
        <v>2579</v>
      </c>
      <c r="F256" s="7" t="s">
        <v>2580</v>
      </c>
      <c r="G256" s="7" t="s">
        <v>1571</v>
      </c>
      <c r="H256" s="7" t="s">
        <v>2581</v>
      </c>
      <c r="J256" s="7" t="s">
        <v>2988</v>
      </c>
    </row>
    <row r="257" spans="1:10">
      <c r="A257" s="7">
        <v>256</v>
      </c>
      <c r="B257" s="7" t="s">
        <v>1521</v>
      </c>
      <c r="C257" s="7" t="s">
        <v>42</v>
      </c>
      <c r="D257" s="7" t="s">
        <v>2582</v>
      </c>
      <c r="E257" s="7" t="s">
        <v>2583</v>
      </c>
      <c r="F257" s="7" t="s">
        <v>2584</v>
      </c>
      <c r="G257" s="7" t="s">
        <v>2178</v>
      </c>
      <c r="H257" s="7" t="s">
        <v>2585</v>
      </c>
      <c r="I257" s="7" t="s">
        <v>2586</v>
      </c>
      <c r="J257" s="7" t="s">
        <v>2988</v>
      </c>
    </row>
    <row r="258" spans="1:10">
      <c r="A258" s="7">
        <v>257</v>
      </c>
      <c r="B258" s="7" t="s">
        <v>1521</v>
      </c>
      <c r="C258" s="7" t="s">
        <v>42</v>
      </c>
      <c r="D258" s="7" t="s">
        <v>2587</v>
      </c>
      <c r="E258" s="7" t="s">
        <v>2588</v>
      </c>
      <c r="F258" s="7" t="s">
        <v>2589</v>
      </c>
      <c r="G258" s="7" t="s">
        <v>1571</v>
      </c>
      <c r="H258" s="7" t="s">
        <v>2590</v>
      </c>
      <c r="I258" s="7" t="s">
        <v>2591</v>
      </c>
      <c r="J258" s="7" t="s">
        <v>2988</v>
      </c>
    </row>
    <row r="259" spans="1:10">
      <c r="A259" s="7">
        <v>258</v>
      </c>
      <c r="B259" s="7" t="s">
        <v>1521</v>
      </c>
      <c r="C259" s="7" t="s">
        <v>42</v>
      </c>
      <c r="D259" s="7" t="s">
        <v>2592</v>
      </c>
      <c r="E259" s="7" t="s">
        <v>2593</v>
      </c>
      <c r="F259" s="7" t="s">
        <v>2594</v>
      </c>
      <c r="G259" s="7" t="s">
        <v>1894</v>
      </c>
      <c r="H259" s="7" t="s">
        <v>1753</v>
      </c>
      <c r="J259" s="7" t="s">
        <v>2988</v>
      </c>
    </row>
    <row r="260" spans="1:10">
      <c r="A260" s="7">
        <v>259</v>
      </c>
      <c r="B260" s="7" t="s">
        <v>1521</v>
      </c>
      <c r="C260" s="7" t="s">
        <v>42</v>
      </c>
      <c r="D260" s="7" t="s">
        <v>2595</v>
      </c>
      <c r="E260" s="7" t="s">
        <v>2596</v>
      </c>
      <c r="F260" s="7" t="s">
        <v>2597</v>
      </c>
      <c r="G260" s="7" t="s">
        <v>2314</v>
      </c>
      <c r="H260" s="7" t="s">
        <v>2336</v>
      </c>
      <c r="J260" s="7" t="s">
        <v>2988</v>
      </c>
    </row>
    <row r="261" spans="1:10">
      <c r="A261" s="7">
        <v>260</v>
      </c>
      <c r="B261" s="7" t="s">
        <v>1521</v>
      </c>
      <c r="C261" s="7" t="s">
        <v>42</v>
      </c>
      <c r="D261" s="7" t="s">
        <v>2598</v>
      </c>
      <c r="E261" s="7" t="s">
        <v>2599</v>
      </c>
      <c r="F261" s="7" t="s">
        <v>2600</v>
      </c>
      <c r="G261" s="7" t="s">
        <v>1984</v>
      </c>
      <c r="H261" s="7" t="s">
        <v>2601</v>
      </c>
      <c r="J261" s="7" t="s">
        <v>2988</v>
      </c>
    </row>
    <row r="262" spans="1:10">
      <c r="A262" s="7">
        <v>261</v>
      </c>
      <c r="B262" s="7" t="s">
        <v>1521</v>
      </c>
      <c r="C262" s="7" t="s">
        <v>42</v>
      </c>
      <c r="D262" s="7" t="s">
        <v>2602</v>
      </c>
      <c r="E262" s="7" t="s">
        <v>2603</v>
      </c>
      <c r="F262" s="7" t="s">
        <v>2604</v>
      </c>
      <c r="G262" s="7" t="s">
        <v>1571</v>
      </c>
      <c r="H262" s="7" t="s">
        <v>2605</v>
      </c>
      <c r="J262" s="7" t="s">
        <v>2988</v>
      </c>
    </row>
    <row r="263" spans="1:10">
      <c r="A263" s="7">
        <v>262</v>
      </c>
      <c r="B263" s="7" t="s">
        <v>1521</v>
      </c>
      <c r="C263" s="7" t="s">
        <v>42</v>
      </c>
      <c r="D263" s="7" t="s">
        <v>2606</v>
      </c>
      <c r="E263" s="7" t="s">
        <v>2607</v>
      </c>
      <c r="F263" s="7" t="s">
        <v>2608</v>
      </c>
      <c r="G263" s="7" t="s">
        <v>2178</v>
      </c>
      <c r="H263" s="7" t="s">
        <v>2609</v>
      </c>
      <c r="I263" s="7" t="s">
        <v>2610</v>
      </c>
      <c r="J263" s="7" t="s">
        <v>2988</v>
      </c>
    </row>
    <row r="264" spans="1:10">
      <c r="A264" s="7">
        <v>263</v>
      </c>
      <c r="B264" s="7" t="s">
        <v>1521</v>
      </c>
      <c r="C264" s="7" t="s">
        <v>42</v>
      </c>
      <c r="D264" s="7" t="s">
        <v>2611</v>
      </c>
      <c r="E264" s="7" t="s">
        <v>2612</v>
      </c>
      <c r="F264" s="7" t="s">
        <v>2613</v>
      </c>
      <c r="G264" s="7" t="s">
        <v>2314</v>
      </c>
      <c r="H264" s="7" t="s">
        <v>2614</v>
      </c>
      <c r="J264" s="7" t="s">
        <v>2988</v>
      </c>
    </row>
    <row r="265" spans="1:10">
      <c r="A265" s="7">
        <v>264</v>
      </c>
      <c r="B265" s="7" t="s">
        <v>1521</v>
      </c>
      <c r="C265" s="7" t="s">
        <v>42</v>
      </c>
      <c r="D265" s="7" t="s">
        <v>2615</v>
      </c>
      <c r="E265" s="7" t="s">
        <v>2616</v>
      </c>
      <c r="F265" s="7" t="s">
        <v>2617</v>
      </c>
      <c r="G265" s="7" t="s">
        <v>2323</v>
      </c>
      <c r="H265" s="7" t="s">
        <v>2618</v>
      </c>
      <c r="J265" s="7" t="s">
        <v>2988</v>
      </c>
    </row>
    <row r="266" spans="1:10">
      <c r="A266" s="7">
        <v>265</v>
      </c>
      <c r="B266" s="7" t="s">
        <v>1521</v>
      </c>
      <c r="C266" s="7" t="s">
        <v>42</v>
      </c>
      <c r="D266" s="7" t="s">
        <v>2619</v>
      </c>
      <c r="E266" s="7" t="s">
        <v>2620</v>
      </c>
      <c r="F266" s="7" t="s">
        <v>2621</v>
      </c>
      <c r="G266" s="7" t="s">
        <v>1557</v>
      </c>
      <c r="H266" s="7" t="s">
        <v>2622</v>
      </c>
      <c r="J266" s="7" t="s">
        <v>2988</v>
      </c>
    </row>
    <row r="267" spans="1:10">
      <c r="A267" s="7">
        <v>266</v>
      </c>
      <c r="B267" s="7" t="s">
        <v>1521</v>
      </c>
      <c r="C267" s="7" t="s">
        <v>42</v>
      </c>
      <c r="D267" s="7" t="s">
        <v>2623</v>
      </c>
      <c r="E267" s="7" t="s">
        <v>2624</v>
      </c>
      <c r="F267" s="7" t="s">
        <v>2625</v>
      </c>
      <c r="G267" s="7" t="s">
        <v>2323</v>
      </c>
      <c r="H267" s="7" t="s">
        <v>2626</v>
      </c>
      <c r="J267" s="7" t="s">
        <v>2988</v>
      </c>
    </row>
    <row r="268" spans="1:10">
      <c r="A268" s="7">
        <v>267</v>
      </c>
      <c r="B268" s="7" t="s">
        <v>1521</v>
      </c>
      <c r="C268" s="7" t="s">
        <v>42</v>
      </c>
      <c r="D268" s="7" t="s">
        <v>2627</v>
      </c>
      <c r="E268" s="7" t="s">
        <v>2628</v>
      </c>
      <c r="F268" s="7" t="s">
        <v>2629</v>
      </c>
      <c r="G268" s="7" t="s">
        <v>1804</v>
      </c>
      <c r="I268" s="7" t="s">
        <v>2630</v>
      </c>
      <c r="J268" s="7" t="s">
        <v>2988</v>
      </c>
    </row>
    <row r="269" spans="1:10">
      <c r="A269" s="7">
        <v>268</v>
      </c>
      <c r="B269" s="7" t="s">
        <v>1521</v>
      </c>
      <c r="C269" s="7" t="s">
        <v>42</v>
      </c>
      <c r="D269" s="7" t="s">
        <v>2631</v>
      </c>
      <c r="E269" s="7" t="s">
        <v>2632</v>
      </c>
      <c r="F269" s="7" t="s">
        <v>2633</v>
      </c>
      <c r="G269" s="7" t="s">
        <v>1571</v>
      </c>
      <c r="H269" s="7" t="s">
        <v>2634</v>
      </c>
      <c r="I269" s="7" t="s">
        <v>2635</v>
      </c>
      <c r="J269" s="7" t="s">
        <v>2988</v>
      </c>
    </row>
    <row r="270" spans="1:10">
      <c r="A270" s="7">
        <v>269</v>
      </c>
      <c r="B270" s="7" t="s">
        <v>1521</v>
      </c>
      <c r="C270" s="7" t="s">
        <v>42</v>
      </c>
      <c r="D270" s="7" t="s">
        <v>2636</v>
      </c>
      <c r="E270" s="7" t="s">
        <v>2637</v>
      </c>
      <c r="F270" s="7" t="s">
        <v>2638</v>
      </c>
      <c r="G270" s="7" t="s">
        <v>1567</v>
      </c>
      <c r="H270" s="7" t="s">
        <v>2639</v>
      </c>
      <c r="J270" s="7" t="s">
        <v>2988</v>
      </c>
    </row>
    <row r="271" spans="1:10">
      <c r="A271" s="7">
        <v>270</v>
      </c>
      <c r="B271" s="7" t="s">
        <v>1521</v>
      </c>
      <c r="C271" s="7" t="s">
        <v>42</v>
      </c>
      <c r="D271" s="7" t="s">
        <v>2640</v>
      </c>
      <c r="E271" s="7" t="s">
        <v>2641</v>
      </c>
      <c r="F271" s="7" t="s">
        <v>2642</v>
      </c>
      <c r="G271" s="7" t="s">
        <v>2178</v>
      </c>
      <c r="H271" s="7" t="s">
        <v>2643</v>
      </c>
      <c r="I271" s="7" t="s">
        <v>2644</v>
      </c>
      <c r="J271" s="7" t="s">
        <v>2988</v>
      </c>
    </row>
    <row r="272" spans="1:10">
      <c r="A272" s="7">
        <v>271</v>
      </c>
      <c r="B272" s="7" t="s">
        <v>1521</v>
      </c>
      <c r="C272" s="7" t="s">
        <v>42</v>
      </c>
      <c r="D272" s="7" t="s">
        <v>2645</v>
      </c>
      <c r="E272" s="7" t="s">
        <v>2646</v>
      </c>
      <c r="F272" s="7" t="s">
        <v>2647</v>
      </c>
      <c r="G272" s="7" t="s">
        <v>2178</v>
      </c>
      <c r="H272" s="7" t="s">
        <v>2648</v>
      </c>
      <c r="J272" s="7" t="s">
        <v>2988</v>
      </c>
    </row>
    <row r="273" spans="1:10">
      <c r="A273" s="7">
        <v>272</v>
      </c>
      <c r="B273" s="7" t="s">
        <v>1521</v>
      </c>
      <c r="C273" s="7" t="s">
        <v>42</v>
      </c>
      <c r="D273" s="7" t="s">
        <v>2649</v>
      </c>
      <c r="E273" s="7" t="s">
        <v>2650</v>
      </c>
      <c r="F273" s="7" t="s">
        <v>2651</v>
      </c>
      <c r="G273" s="7" t="s">
        <v>1808</v>
      </c>
      <c r="H273" s="7" t="s">
        <v>2652</v>
      </c>
      <c r="I273" s="7" t="s">
        <v>2653</v>
      </c>
      <c r="J273" s="7" t="s">
        <v>2988</v>
      </c>
    </row>
    <row r="274" spans="1:10">
      <c r="A274" s="7">
        <v>273</v>
      </c>
      <c r="B274" s="7" t="s">
        <v>1521</v>
      </c>
      <c r="C274" s="7" t="s">
        <v>42</v>
      </c>
      <c r="D274" s="7" t="s">
        <v>2654</v>
      </c>
      <c r="E274" s="7" t="s">
        <v>2655</v>
      </c>
      <c r="F274" s="7" t="s">
        <v>2656</v>
      </c>
      <c r="G274" s="7" t="s">
        <v>1808</v>
      </c>
      <c r="H274" s="7" t="s">
        <v>2657</v>
      </c>
      <c r="J274" s="7" t="s">
        <v>2988</v>
      </c>
    </row>
    <row r="275" spans="1:10">
      <c r="A275" s="7">
        <v>274</v>
      </c>
      <c r="B275" s="7" t="s">
        <v>1521</v>
      </c>
      <c r="C275" s="7" t="s">
        <v>42</v>
      </c>
      <c r="D275" s="7" t="s">
        <v>2658</v>
      </c>
      <c r="E275" s="7" t="s">
        <v>2659</v>
      </c>
      <c r="F275" s="7" t="s">
        <v>2660</v>
      </c>
      <c r="G275" s="7" t="s">
        <v>1882</v>
      </c>
      <c r="H275" s="7" t="s">
        <v>2661</v>
      </c>
      <c r="J275" s="7" t="s">
        <v>2988</v>
      </c>
    </row>
    <row r="276" spans="1:10">
      <c r="A276" s="7">
        <v>275</v>
      </c>
      <c r="B276" s="7" t="s">
        <v>1521</v>
      </c>
      <c r="C276" s="7" t="s">
        <v>42</v>
      </c>
      <c r="D276" s="7" t="s">
        <v>2662</v>
      </c>
      <c r="E276" s="7" t="s">
        <v>2663</v>
      </c>
      <c r="F276" s="7" t="s">
        <v>2664</v>
      </c>
      <c r="G276" s="7" t="s">
        <v>1562</v>
      </c>
      <c r="H276" s="7" t="s">
        <v>2665</v>
      </c>
      <c r="J276" s="7" t="s">
        <v>2988</v>
      </c>
    </row>
    <row r="277" spans="1:10">
      <c r="A277" s="7">
        <v>276</v>
      </c>
      <c r="B277" s="7" t="s">
        <v>1521</v>
      </c>
      <c r="C277" s="7" t="s">
        <v>42</v>
      </c>
      <c r="D277" s="7" t="s">
        <v>2666</v>
      </c>
      <c r="E277" s="7" t="s">
        <v>2667</v>
      </c>
      <c r="F277" s="7" t="s">
        <v>2668</v>
      </c>
      <c r="G277" s="7" t="s">
        <v>2669</v>
      </c>
      <c r="H277" s="7" t="s">
        <v>2670</v>
      </c>
      <c r="J277" s="7" t="s">
        <v>2988</v>
      </c>
    </row>
    <row r="278" spans="1:10">
      <c r="A278" s="7">
        <v>277</v>
      </c>
      <c r="B278" s="7" t="s">
        <v>1521</v>
      </c>
      <c r="C278" s="7" t="s">
        <v>42</v>
      </c>
      <c r="D278" s="7" t="s">
        <v>2671</v>
      </c>
      <c r="E278" s="7" t="s">
        <v>2672</v>
      </c>
      <c r="F278" s="7" t="s">
        <v>2673</v>
      </c>
      <c r="G278" s="7" t="s">
        <v>1804</v>
      </c>
      <c r="H278" s="7" t="s">
        <v>2674</v>
      </c>
      <c r="J278" s="7" t="s">
        <v>2988</v>
      </c>
    </row>
    <row r="279" spans="1:10">
      <c r="A279" s="7">
        <v>278</v>
      </c>
      <c r="B279" s="7" t="s">
        <v>1521</v>
      </c>
      <c r="C279" s="7" t="s">
        <v>42</v>
      </c>
      <c r="D279" s="7" t="s">
        <v>2675</v>
      </c>
      <c r="E279" s="7" t="s">
        <v>2676</v>
      </c>
      <c r="F279" s="7" t="s">
        <v>2677</v>
      </c>
      <c r="G279" s="7" t="s">
        <v>1975</v>
      </c>
      <c r="H279" s="7" t="s">
        <v>2678</v>
      </c>
      <c r="J279" s="7" t="s">
        <v>2988</v>
      </c>
    </row>
    <row r="280" spans="1:10">
      <c r="A280" s="7">
        <v>279</v>
      </c>
      <c r="B280" s="7" t="s">
        <v>1521</v>
      </c>
      <c r="C280" s="7" t="s">
        <v>42</v>
      </c>
      <c r="D280" s="7" t="s">
        <v>2679</v>
      </c>
      <c r="E280" s="7" t="s">
        <v>2680</v>
      </c>
      <c r="F280" s="7" t="s">
        <v>2681</v>
      </c>
      <c r="G280" s="7" t="s">
        <v>1571</v>
      </c>
      <c r="H280" s="7" t="s">
        <v>2682</v>
      </c>
      <c r="I280" s="7" t="s">
        <v>2683</v>
      </c>
      <c r="J280" s="7" t="s">
        <v>2988</v>
      </c>
    </row>
    <row r="281" spans="1:10">
      <c r="A281" s="7">
        <v>280</v>
      </c>
      <c r="B281" s="7" t="s">
        <v>1521</v>
      </c>
      <c r="C281" s="7" t="s">
        <v>42</v>
      </c>
      <c r="D281" s="7" t="s">
        <v>2684</v>
      </c>
      <c r="E281" s="7" t="s">
        <v>2685</v>
      </c>
      <c r="F281" s="7" t="s">
        <v>2686</v>
      </c>
      <c r="G281" s="7" t="s">
        <v>1595</v>
      </c>
      <c r="H281" s="7" t="s">
        <v>2349</v>
      </c>
      <c r="J281" s="7" t="s">
        <v>2988</v>
      </c>
    </row>
    <row r="282" spans="1:10">
      <c r="A282" s="7">
        <v>281</v>
      </c>
      <c r="B282" s="7" t="s">
        <v>1521</v>
      </c>
      <c r="C282" s="7" t="s">
        <v>42</v>
      </c>
      <c r="D282" s="7" t="s">
        <v>2687</v>
      </c>
      <c r="E282" s="7" t="s">
        <v>2688</v>
      </c>
      <c r="F282" s="7" t="s">
        <v>2689</v>
      </c>
      <c r="G282" s="7" t="s">
        <v>1589</v>
      </c>
      <c r="H282" s="7" t="s">
        <v>2690</v>
      </c>
      <c r="J282" s="7" t="s">
        <v>2988</v>
      </c>
    </row>
    <row r="283" spans="1:10">
      <c r="A283" s="7">
        <v>282</v>
      </c>
      <c r="B283" s="7" t="s">
        <v>1521</v>
      </c>
      <c r="C283" s="7" t="s">
        <v>42</v>
      </c>
      <c r="D283" s="7" t="s">
        <v>2691</v>
      </c>
      <c r="E283" s="7" t="s">
        <v>2692</v>
      </c>
      <c r="F283" s="7" t="s">
        <v>2693</v>
      </c>
      <c r="G283" s="7" t="s">
        <v>1589</v>
      </c>
      <c r="H283" s="7" t="s">
        <v>2540</v>
      </c>
      <c r="I283" s="7" t="s">
        <v>2694</v>
      </c>
      <c r="J283" s="7" t="s">
        <v>2988</v>
      </c>
    </row>
    <row r="284" spans="1:10">
      <c r="A284" s="7">
        <v>283</v>
      </c>
      <c r="B284" s="7" t="s">
        <v>1521</v>
      </c>
      <c r="C284" s="7" t="s">
        <v>42</v>
      </c>
      <c r="D284" s="7" t="s">
        <v>2695</v>
      </c>
      <c r="E284" s="7" t="s">
        <v>2696</v>
      </c>
      <c r="F284" s="7" t="s">
        <v>2697</v>
      </c>
      <c r="G284" s="7" t="s">
        <v>1595</v>
      </c>
      <c r="J284" s="7" t="s">
        <v>2988</v>
      </c>
    </row>
    <row r="285" spans="1:10">
      <c r="A285" s="7">
        <v>284</v>
      </c>
      <c r="B285" s="7" t="s">
        <v>1521</v>
      </c>
      <c r="C285" s="7" t="s">
        <v>42</v>
      </c>
      <c r="D285" s="7" t="s">
        <v>2698</v>
      </c>
      <c r="E285" s="7" t="s">
        <v>2699</v>
      </c>
      <c r="F285" s="7" t="s">
        <v>2700</v>
      </c>
      <c r="G285" s="7" t="s">
        <v>1562</v>
      </c>
      <c r="H285" s="7" t="s">
        <v>2701</v>
      </c>
      <c r="I285" s="7" t="s">
        <v>2702</v>
      </c>
      <c r="J285" s="7" t="s">
        <v>2988</v>
      </c>
    </row>
    <row r="286" spans="1:10">
      <c r="A286" s="7">
        <v>285</v>
      </c>
      <c r="B286" s="7" t="s">
        <v>1521</v>
      </c>
      <c r="C286" s="7" t="s">
        <v>42</v>
      </c>
      <c r="D286" s="7" t="s">
        <v>2703</v>
      </c>
      <c r="E286" s="7" t="s">
        <v>2704</v>
      </c>
      <c r="F286" s="7" t="s">
        <v>2705</v>
      </c>
      <c r="G286" s="7" t="s">
        <v>1595</v>
      </c>
      <c r="H286" s="7" t="s">
        <v>2706</v>
      </c>
      <c r="J286" s="7" t="s">
        <v>2988</v>
      </c>
    </row>
    <row r="287" spans="1:10">
      <c r="A287" s="7">
        <v>286</v>
      </c>
      <c r="B287" s="7" t="s">
        <v>1521</v>
      </c>
      <c r="C287" s="7" t="s">
        <v>42</v>
      </c>
      <c r="D287" s="7" t="s">
        <v>2707</v>
      </c>
      <c r="E287" s="7" t="s">
        <v>2708</v>
      </c>
      <c r="F287" s="7" t="s">
        <v>2709</v>
      </c>
      <c r="G287" s="7" t="s">
        <v>2710</v>
      </c>
      <c r="H287" s="7" t="s">
        <v>2711</v>
      </c>
      <c r="J287" s="7" t="s">
        <v>2988</v>
      </c>
    </row>
    <row r="288" spans="1:10">
      <c r="A288" s="7">
        <v>287</v>
      </c>
      <c r="B288" s="7" t="s">
        <v>1521</v>
      </c>
      <c r="C288" s="7" t="s">
        <v>42</v>
      </c>
      <c r="D288" s="7" t="s">
        <v>2712</v>
      </c>
      <c r="E288" s="7" t="s">
        <v>2713</v>
      </c>
      <c r="F288" s="7" t="s">
        <v>2714</v>
      </c>
      <c r="G288" s="7" t="s">
        <v>1894</v>
      </c>
      <c r="J288" s="7" t="s">
        <v>2988</v>
      </c>
    </row>
    <row r="289" spans="1:10">
      <c r="A289" s="7">
        <v>288</v>
      </c>
      <c r="B289" s="7" t="s">
        <v>1521</v>
      </c>
      <c r="C289" s="7" t="s">
        <v>42</v>
      </c>
      <c r="D289" s="7" t="s">
        <v>2715</v>
      </c>
      <c r="E289" s="7" t="s">
        <v>2716</v>
      </c>
      <c r="F289" s="7" t="s">
        <v>2717</v>
      </c>
      <c r="G289" s="7" t="s">
        <v>1557</v>
      </c>
      <c r="H289" s="7" t="s">
        <v>2718</v>
      </c>
      <c r="I289" s="7" t="s">
        <v>2719</v>
      </c>
      <c r="J289" s="7" t="s">
        <v>2988</v>
      </c>
    </row>
    <row r="290" spans="1:10">
      <c r="A290" s="7">
        <v>289</v>
      </c>
      <c r="B290" s="7" t="s">
        <v>1521</v>
      </c>
      <c r="C290" s="7" t="s">
        <v>42</v>
      </c>
      <c r="D290" s="7" t="s">
        <v>2720</v>
      </c>
      <c r="E290" s="7" t="s">
        <v>2721</v>
      </c>
      <c r="F290" s="7" t="s">
        <v>2722</v>
      </c>
      <c r="G290" s="7" t="s">
        <v>1817</v>
      </c>
      <c r="H290" s="7" t="s">
        <v>2723</v>
      </c>
      <c r="J290" s="7" t="s">
        <v>2988</v>
      </c>
    </row>
    <row r="291" spans="1:10">
      <c r="A291" s="7">
        <v>290</v>
      </c>
      <c r="B291" s="7" t="s">
        <v>1521</v>
      </c>
      <c r="C291" s="7" t="s">
        <v>42</v>
      </c>
      <c r="D291" s="7" t="s">
        <v>2724</v>
      </c>
      <c r="E291" s="7" t="s">
        <v>2725</v>
      </c>
      <c r="F291" s="7" t="s">
        <v>2726</v>
      </c>
      <c r="G291" s="7" t="s">
        <v>1589</v>
      </c>
      <c r="H291" s="7" t="s">
        <v>2727</v>
      </c>
      <c r="I291" s="7" t="s">
        <v>2728</v>
      </c>
      <c r="J291" s="7" t="s">
        <v>2988</v>
      </c>
    </row>
    <row r="292" spans="1:10">
      <c r="A292" s="7">
        <v>291</v>
      </c>
      <c r="B292" s="7" t="s">
        <v>1521</v>
      </c>
      <c r="C292" s="7" t="s">
        <v>42</v>
      </c>
      <c r="D292" s="7" t="s">
        <v>2729</v>
      </c>
      <c r="E292" s="7" t="s">
        <v>2730</v>
      </c>
      <c r="F292" s="7" t="s">
        <v>2731</v>
      </c>
      <c r="G292" s="7" t="s">
        <v>2323</v>
      </c>
      <c r="H292" s="7" t="s">
        <v>2039</v>
      </c>
      <c r="J292" s="7" t="s">
        <v>2988</v>
      </c>
    </row>
    <row r="293" spans="1:10">
      <c r="A293" s="7">
        <v>292</v>
      </c>
      <c r="B293" s="7" t="s">
        <v>1521</v>
      </c>
      <c r="C293" s="7" t="s">
        <v>42</v>
      </c>
      <c r="D293" s="7" t="s">
        <v>2732</v>
      </c>
      <c r="E293" s="7" t="s">
        <v>2730</v>
      </c>
      <c r="F293" s="7" t="s">
        <v>2733</v>
      </c>
      <c r="G293" s="7" t="s">
        <v>2323</v>
      </c>
      <c r="H293" s="7" t="s">
        <v>2734</v>
      </c>
      <c r="J293" s="7" t="s">
        <v>2988</v>
      </c>
    </row>
    <row r="294" spans="1:10">
      <c r="A294" s="7">
        <v>293</v>
      </c>
      <c r="B294" s="7" t="s">
        <v>1521</v>
      </c>
      <c r="C294" s="7" t="s">
        <v>42</v>
      </c>
      <c r="D294" s="7" t="s">
        <v>2735</v>
      </c>
      <c r="E294" s="7" t="s">
        <v>2736</v>
      </c>
      <c r="F294" s="7" t="s">
        <v>2737</v>
      </c>
      <c r="G294" s="7" t="s">
        <v>1817</v>
      </c>
      <c r="H294" s="7" t="s">
        <v>2738</v>
      </c>
      <c r="J294" s="7" t="s">
        <v>2988</v>
      </c>
    </row>
    <row r="295" spans="1:10">
      <c r="A295" s="7">
        <v>294</v>
      </c>
      <c r="B295" s="7" t="s">
        <v>1521</v>
      </c>
      <c r="C295" s="7" t="s">
        <v>42</v>
      </c>
      <c r="D295" s="7" t="s">
        <v>2739</v>
      </c>
      <c r="E295" s="7" t="s">
        <v>2740</v>
      </c>
      <c r="F295" s="7" t="s">
        <v>2741</v>
      </c>
      <c r="G295" s="7" t="s">
        <v>1894</v>
      </c>
      <c r="J295" s="7" t="s">
        <v>2988</v>
      </c>
    </row>
    <row r="296" spans="1:10">
      <c r="A296" s="7">
        <v>295</v>
      </c>
      <c r="B296" s="7" t="s">
        <v>1521</v>
      </c>
      <c r="C296" s="7" t="s">
        <v>42</v>
      </c>
      <c r="D296" s="7" t="s">
        <v>2742</v>
      </c>
      <c r="E296" s="7" t="s">
        <v>2743</v>
      </c>
      <c r="F296" s="7" t="s">
        <v>2744</v>
      </c>
      <c r="G296" s="7" t="s">
        <v>1571</v>
      </c>
      <c r="H296" s="7" t="s">
        <v>2745</v>
      </c>
      <c r="I296" s="7" t="s">
        <v>2746</v>
      </c>
      <c r="J296" s="7" t="s">
        <v>2988</v>
      </c>
    </row>
    <row r="297" spans="1:10">
      <c r="A297" s="7">
        <v>296</v>
      </c>
      <c r="B297" s="7" t="s">
        <v>1521</v>
      </c>
      <c r="C297" s="7" t="s">
        <v>42</v>
      </c>
      <c r="D297" s="7" t="s">
        <v>2747</v>
      </c>
      <c r="E297" s="7" t="s">
        <v>2748</v>
      </c>
      <c r="F297" s="7" t="s">
        <v>2749</v>
      </c>
      <c r="G297" s="7" t="s">
        <v>1557</v>
      </c>
      <c r="H297" s="7" t="s">
        <v>2750</v>
      </c>
      <c r="J297" s="7" t="s">
        <v>2988</v>
      </c>
    </row>
    <row r="298" spans="1:10">
      <c r="A298" s="7">
        <v>297</v>
      </c>
      <c r="B298" s="7" t="s">
        <v>1521</v>
      </c>
      <c r="C298" s="7" t="s">
        <v>42</v>
      </c>
      <c r="D298" s="7" t="s">
        <v>2751</v>
      </c>
      <c r="E298" s="7" t="s">
        <v>2752</v>
      </c>
      <c r="F298" s="7" t="s">
        <v>2753</v>
      </c>
      <c r="G298" s="7" t="s">
        <v>2266</v>
      </c>
      <c r="H298" s="7" t="s">
        <v>2754</v>
      </c>
      <c r="J298" s="7" t="s">
        <v>2988</v>
      </c>
    </row>
    <row r="299" spans="1:10">
      <c r="A299" s="7">
        <v>298</v>
      </c>
      <c r="B299" s="7" t="s">
        <v>1521</v>
      </c>
      <c r="C299" s="7" t="s">
        <v>42</v>
      </c>
      <c r="D299" s="7" t="s">
        <v>2755</v>
      </c>
      <c r="E299" s="7" t="s">
        <v>2756</v>
      </c>
      <c r="F299" s="7" t="s">
        <v>2757</v>
      </c>
      <c r="G299" s="7" t="s">
        <v>1589</v>
      </c>
      <c r="H299" s="7" t="s">
        <v>2758</v>
      </c>
      <c r="J299" s="7" t="s">
        <v>2988</v>
      </c>
    </row>
    <row r="300" spans="1:10">
      <c r="A300" s="7">
        <v>299</v>
      </c>
      <c r="B300" s="7" t="s">
        <v>1521</v>
      </c>
      <c r="C300" s="7" t="s">
        <v>42</v>
      </c>
      <c r="D300" s="7" t="s">
        <v>2759</v>
      </c>
      <c r="E300" s="7" t="s">
        <v>2760</v>
      </c>
      <c r="F300" s="7" t="s">
        <v>2761</v>
      </c>
      <c r="G300" s="7" t="s">
        <v>1595</v>
      </c>
      <c r="H300" s="7" t="s">
        <v>2762</v>
      </c>
      <c r="J300" s="7" t="s">
        <v>2988</v>
      </c>
    </row>
    <row r="301" spans="1:10">
      <c r="A301" s="7">
        <v>300</v>
      </c>
      <c r="B301" s="7" t="s">
        <v>1521</v>
      </c>
      <c r="C301" s="7" t="s">
        <v>42</v>
      </c>
      <c r="D301" s="7" t="s">
        <v>2763</v>
      </c>
      <c r="E301" s="7" t="s">
        <v>2764</v>
      </c>
      <c r="F301" s="7" t="s">
        <v>2765</v>
      </c>
      <c r="G301" s="7" t="s">
        <v>2178</v>
      </c>
      <c r="J301" s="7" t="s">
        <v>2988</v>
      </c>
    </row>
    <row r="302" spans="1:10">
      <c r="A302" s="7">
        <v>301</v>
      </c>
      <c r="B302" s="7" t="s">
        <v>1521</v>
      </c>
      <c r="C302" s="7" t="s">
        <v>42</v>
      </c>
      <c r="D302" s="7" t="s">
        <v>2766</v>
      </c>
      <c r="E302" s="7" t="s">
        <v>2767</v>
      </c>
      <c r="F302" s="7" t="s">
        <v>2768</v>
      </c>
      <c r="G302" s="7" t="s">
        <v>2323</v>
      </c>
      <c r="H302" s="7" t="s">
        <v>2769</v>
      </c>
      <c r="J302" s="7" t="s">
        <v>2988</v>
      </c>
    </row>
    <row r="303" spans="1:10">
      <c r="A303" s="7">
        <v>302</v>
      </c>
      <c r="B303" s="7" t="s">
        <v>1521</v>
      </c>
      <c r="C303" s="7" t="s">
        <v>42</v>
      </c>
      <c r="D303" s="7" t="s">
        <v>2770</v>
      </c>
      <c r="E303" s="7" t="s">
        <v>2771</v>
      </c>
      <c r="F303" s="7" t="s">
        <v>2772</v>
      </c>
      <c r="G303" s="7" t="s">
        <v>1894</v>
      </c>
      <c r="H303" s="7" t="s">
        <v>2773</v>
      </c>
      <c r="J303" s="7" t="s">
        <v>2988</v>
      </c>
    </row>
    <row r="304" spans="1:10">
      <c r="A304" s="7">
        <v>303</v>
      </c>
      <c r="B304" s="7" t="s">
        <v>1521</v>
      </c>
      <c r="C304" s="7" t="s">
        <v>42</v>
      </c>
      <c r="D304" s="7" t="s">
        <v>2774</v>
      </c>
      <c r="E304" s="7" t="s">
        <v>2775</v>
      </c>
      <c r="F304" s="7" t="s">
        <v>2776</v>
      </c>
      <c r="G304" s="7" t="s">
        <v>2323</v>
      </c>
      <c r="H304" s="7" t="s">
        <v>2777</v>
      </c>
      <c r="I304" s="7" t="s">
        <v>2778</v>
      </c>
      <c r="J304" s="7" t="s">
        <v>2988</v>
      </c>
    </row>
    <row r="305" spans="1:10">
      <c r="A305" s="7">
        <v>304</v>
      </c>
      <c r="B305" s="7" t="s">
        <v>1521</v>
      </c>
      <c r="C305" s="7" t="s">
        <v>42</v>
      </c>
      <c r="D305" s="7" t="s">
        <v>2779</v>
      </c>
      <c r="E305" s="7" t="s">
        <v>2775</v>
      </c>
      <c r="F305" s="7" t="s">
        <v>2780</v>
      </c>
      <c r="G305" s="7" t="s">
        <v>2323</v>
      </c>
      <c r="H305" s="7" t="s">
        <v>2781</v>
      </c>
      <c r="J305" s="7" t="s">
        <v>2988</v>
      </c>
    </row>
    <row r="306" spans="1:10">
      <c r="A306" s="7">
        <v>305</v>
      </c>
      <c r="B306" s="7" t="s">
        <v>1521</v>
      </c>
      <c r="C306" s="7" t="s">
        <v>42</v>
      </c>
      <c r="D306" s="7" t="s">
        <v>2782</v>
      </c>
      <c r="E306" s="7" t="s">
        <v>2783</v>
      </c>
      <c r="F306" s="7" t="s">
        <v>2784</v>
      </c>
      <c r="G306" s="7" t="s">
        <v>1562</v>
      </c>
      <c r="H306" s="7" t="s">
        <v>2785</v>
      </c>
      <c r="J306" s="7" t="s">
        <v>2988</v>
      </c>
    </row>
    <row r="307" spans="1:10">
      <c r="A307" s="7">
        <v>306</v>
      </c>
      <c r="B307" s="7" t="s">
        <v>1521</v>
      </c>
      <c r="C307" s="7" t="s">
        <v>42</v>
      </c>
      <c r="D307" s="7" t="s">
        <v>2786</v>
      </c>
      <c r="E307" s="7" t="s">
        <v>2787</v>
      </c>
      <c r="F307" s="7" t="s">
        <v>2788</v>
      </c>
      <c r="G307" s="7" t="s">
        <v>2323</v>
      </c>
      <c r="H307" s="7" t="s">
        <v>2789</v>
      </c>
      <c r="J307" s="7" t="s">
        <v>2988</v>
      </c>
    </row>
    <row r="308" spans="1:10">
      <c r="A308" s="7">
        <v>307</v>
      </c>
      <c r="B308" s="7" t="s">
        <v>1521</v>
      </c>
      <c r="C308" s="7" t="s">
        <v>42</v>
      </c>
      <c r="D308" s="7" t="s">
        <v>2790</v>
      </c>
      <c r="E308" s="7" t="s">
        <v>2791</v>
      </c>
      <c r="F308" s="7" t="s">
        <v>2792</v>
      </c>
      <c r="G308" s="7" t="s">
        <v>2793</v>
      </c>
      <c r="I308" s="7" t="s">
        <v>2794</v>
      </c>
      <c r="J308" s="7" t="s">
        <v>2988</v>
      </c>
    </row>
    <row r="309" spans="1:10">
      <c r="A309" s="7">
        <v>308</v>
      </c>
      <c r="B309" s="7" t="s">
        <v>1521</v>
      </c>
      <c r="C309" s="7" t="s">
        <v>42</v>
      </c>
      <c r="D309" s="7" t="s">
        <v>2795</v>
      </c>
      <c r="E309" s="7" t="s">
        <v>2796</v>
      </c>
      <c r="F309" s="7" t="s">
        <v>2797</v>
      </c>
      <c r="G309" s="7" t="s">
        <v>1595</v>
      </c>
      <c r="H309" s="7" t="s">
        <v>2798</v>
      </c>
      <c r="J309" s="7" t="s">
        <v>2988</v>
      </c>
    </row>
    <row r="310" spans="1:10">
      <c r="A310" s="7">
        <v>309</v>
      </c>
      <c r="B310" s="7" t="s">
        <v>1521</v>
      </c>
      <c r="C310" s="7" t="s">
        <v>42</v>
      </c>
      <c r="D310" s="7" t="s">
        <v>2799</v>
      </c>
      <c r="E310" s="7" t="s">
        <v>2800</v>
      </c>
      <c r="F310" s="7" t="s">
        <v>2801</v>
      </c>
      <c r="G310" s="7" t="s">
        <v>1562</v>
      </c>
      <c r="H310" s="7" t="s">
        <v>2802</v>
      </c>
      <c r="I310" s="7" t="s">
        <v>2803</v>
      </c>
      <c r="J310" s="7" t="s">
        <v>2988</v>
      </c>
    </row>
    <row r="311" spans="1:10">
      <c r="A311" s="7">
        <v>310</v>
      </c>
      <c r="B311" s="7" t="s">
        <v>1521</v>
      </c>
      <c r="C311" s="7" t="s">
        <v>42</v>
      </c>
      <c r="D311" s="7" t="s">
        <v>2804</v>
      </c>
      <c r="E311" s="7" t="s">
        <v>2805</v>
      </c>
      <c r="F311" s="7" t="s">
        <v>2806</v>
      </c>
      <c r="G311" s="7" t="s">
        <v>2807</v>
      </c>
      <c r="H311" s="7" t="s">
        <v>2808</v>
      </c>
      <c r="J311" s="7" t="s">
        <v>2988</v>
      </c>
    </row>
    <row r="312" spans="1:10">
      <c r="A312" s="7">
        <v>311</v>
      </c>
      <c r="B312" s="7" t="s">
        <v>1521</v>
      </c>
      <c r="C312" s="7" t="s">
        <v>42</v>
      </c>
      <c r="D312" s="7" t="s">
        <v>2809</v>
      </c>
      <c r="E312" s="7" t="s">
        <v>2810</v>
      </c>
      <c r="F312" s="7" t="s">
        <v>2811</v>
      </c>
      <c r="G312" s="7" t="s">
        <v>1562</v>
      </c>
      <c r="H312" s="7" t="s">
        <v>2812</v>
      </c>
      <c r="J312" s="7" t="s">
        <v>2988</v>
      </c>
    </row>
    <row r="313" spans="1:10">
      <c r="A313" s="7">
        <v>312</v>
      </c>
      <c r="B313" s="7" t="s">
        <v>1521</v>
      </c>
      <c r="C313" s="7" t="s">
        <v>42</v>
      </c>
      <c r="D313" s="7" t="s">
        <v>2813</v>
      </c>
      <c r="E313" s="7" t="s">
        <v>2814</v>
      </c>
      <c r="F313" s="7" t="s">
        <v>2815</v>
      </c>
      <c r="G313" s="7" t="s">
        <v>1562</v>
      </c>
      <c r="H313" s="7" t="s">
        <v>2816</v>
      </c>
      <c r="J313" s="7" t="s">
        <v>2988</v>
      </c>
    </row>
    <row r="314" spans="1:10">
      <c r="A314" s="7">
        <v>313</v>
      </c>
      <c r="B314" s="7" t="s">
        <v>1521</v>
      </c>
      <c r="C314" s="7" t="s">
        <v>42</v>
      </c>
      <c r="D314" s="7" t="s">
        <v>2817</v>
      </c>
      <c r="E314" s="7" t="s">
        <v>2818</v>
      </c>
      <c r="F314" s="7" t="s">
        <v>2819</v>
      </c>
      <c r="G314" s="7" t="s">
        <v>1984</v>
      </c>
      <c r="H314" s="7" t="s">
        <v>2820</v>
      </c>
      <c r="I314" s="7" t="s">
        <v>1959</v>
      </c>
      <c r="J314" s="7" t="s">
        <v>2988</v>
      </c>
    </row>
    <row r="315" spans="1:10">
      <c r="A315" s="7">
        <v>314</v>
      </c>
      <c r="B315" s="7" t="s">
        <v>1521</v>
      </c>
      <c r="C315" s="7" t="s">
        <v>42</v>
      </c>
      <c r="D315" s="7" t="s">
        <v>2821</v>
      </c>
      <c r="E315" s="7" t="s">
        <v>2822</v>
      </c>
      <c r="F315" s="7" t="s">
        <v>2823</v>
      </c>
      <c r="G315" s="7" t="s">
        <v>1858</v>
      </c>
      <c r="H315" s="7" t="s">
        <v>2824</v>
      </c>
      <c r="J315" s="7" t="s">
        <v>2988</v>
      </c>
    </row>
    <row r="316" spans="1:10">
      <c r="A316" s="7">
        <v>315</v>
      </c>
      <c r="B316" s="7" t="s">
        <v>1521</v>
      </c>
      <c r="C316" s="7" t="s">
        <v>42</v>
      </c>
      <c r="D316" s="7" t="s">
        <v>2825</v>
      </c>
      <c r="E316" s="7" t="s">
        <v>2826</v>
      </c>
      <c r="F316" s="7" t="s">
        <v>2827</v>
      </c>
      <c r="G316" s="7" t="s">
        <v>1817</v>
      </c>
      <c r="H316" s="7" t="s">
        <v>2828</v>
      </c>
      <c r="J316" s="7" t="s">
        <v>2988</v>
      </c>
    </row>
    <row r="317" spans="1:10">
      <c r="A317" s="7">
        <v>316</v>
      </c>
      <c r="B317" s="7" t="s">
        <v>1521</v>
      </c>
      <c r="C317" s="7" t="s">
        <v>42</v>
      </c>
      <c r="D317" s="7" t="s">
        <v>2829</v>
      </c>
      <c r="E317" s="7" t="s">
        <v>2830</v>
      </c>
      <c r="F317" s="7" t="s">
        <v>2831</v>
      </c>
      <c r="G317" s="7" t="s">
        <v>1562</v>
      </c>
      <c r="H317" s="7" t="s">
        <v>2832</v>
      </c>
      <c r="J317" s="7" t="s">
        <v>2988</v>
      </c>
    </row>
    <row r="318" spans="1:10">
      <c r="A318" s="7">
        <v>317</v>
      </c>
      <c r="B318" s="7" t="s">
        <v>1521</v>
      </c>
      <c r="C318" s="7" t="s">
        <v>42</v>
      </c>
      <c r="D318" s="7" t="s">
        <v>2833</v>
      </c>
      <c r="E318" s="7" t="s">
        <v>2834</v>
      </c>
      <c r="F318" s="7" t="s">
        <v>2835</v>
      </c>
      <c r="G318" s="7" t="s">
        <v>1562</v>
      </c>
      <c r="H318" s="7" t="s">
        <v>1769</v>
      </c>
      <c r="J318" s="7" t="s">
        <v>2988</v>
      </c>
    </row>
    <row r="319" spans="1:10">
      <c r="A319" s="7">
        <v>318</v>
      </c>
      <c r="B319" s="7" t="s">
        <v>1521</v>
      </c>
      <c r="C319" s="7" t="s">
        <v>42</v>
      </c>
      <c r="D319" s="7" t="s">
        <v>2836</v>
      </c>
      <c r="E319" s="7" t="s">
        <v>2837</v>
      </c>
      <c r="F319" s="7" t="s">
        <v>2838</v>
      </c>
      <c r="G319" s="7" t="s">
        <v>1589</v>
      </c>
      <c r="H319" s="7" t="s">
        <v>2839</v>
      </c>
      <c r="J319" s="7" t="s">
        <v>2988</v>
      </c>
    </row>
    <row r="320" spans="1:10">
      <c r="A320" s="7">
        <v>319</v>
      </c>
      <c r="B320" s="7" t="s">
        <v>1521</v>
      </c>
      <c r="C320" s="7" t="s">
        <v>42</v>
      </c>
      <c r="D320" s="7" t="s">
        <v>2840</v>
      </c>
      <c r="E320" s="7" t="s">
        <v>2841</v>
      </c>
      <c r="F320" s="7" t="s">
        <v>2842</v>
      </c>
      <c r="G320" s="7" t="s">
        <v>1562</v>
      </c>
      <c r="H320" s="7" t="s">
        <v>2843</v>
      </c>
      <c r="I320" s="7" t="s">
        <v>2844</v>
      </c>
      <c r="J320" s="7" t="s">
        <v>2988</v>
      </c>
    </row>
    <row r="321" spans="1:10">
      <c r="A321" s="7">
        <v>320</v>
      </c>
      <c r="B321" s="7" t="s">
        <v>1521</v>
      </c>
      <c r="C321" s="7" t="s">
        <v>42</v>
      </c>
      <c r="D321" s="7" t="s">
        <v>2845</v>
      </c>
      <c r="E321" s="7" t="s">
        <v>2846</v>
      </c>
      <c r="F321" s="7" t="s">
        <v>2847</v>
      </c>
      <c r="G321" s="7" t="s">
        <v>1595</v>
      </c>
      <c r="H321" s="7" t="s">
        <v>2848</v>
      </c>
      <c r="J321" s="7" t="s">
        <v>2988</v>
      </c>
    </row>
    <row r="322" spans="1:10">
      <c r="A322" s="7">
        <v>321</v>
      </c>
      <c r="B322" s="7" t="s">
        <v>1521</v>
      </c>
      <c r="C322" s="7" t="s">
        <v>42</v>
      </c>
      <c r="D322" s="7" t="s">
        <v>2849</v>
      </c>
      <c r="E322" s="7" t="s">
        <v>2850</v>
      </c>
      <c r="F322" s="7" t="s">
        <v>2851</v>
      </c>
      <c r="G322" s="7" t="s">
        <v>1804</v>
      </c>
      <c r="H322" s="7" t="s">
        <v>2852</v>
      </c>
      <c r="J322" s="7" t="s">
        <v>2988</v>
      </c>
    </row>
    <row r="323" spans="1:10">
      <c r="A323" s="7">
        <v>322</v>
      </c>
      <c r="B323" s="7" t="s">
        <v>1521</v>
      </c>
      <c r="C323" s="7" t="s">
        <v>42</v>
      </c>
      <c r="D323" s="7" t="s">
        <v>2853</v>
      </c>
      <c r="E323" s="7" t="s">
        <v>2854</v>
      </c>
      <c r="F323" s="7" t="s">
        <v>2855</v>
      </c>
      <c r="G323" s="7" t="s">
        <v>1595</v>
      </c>
      <c r="H323" s="7" t="s">
        <v>2856</v>
      </c>
      <c r="J323" s="7" t="s">
        <v>2988</v>
      </c>
    </row>
    <row r="324" spans="1:10">
      <c r="A324" s="7">
        <v>323</v>
      </c>
      <c r="B324" s="7" t="s">
        <v>1521</v>
      </c>
      <c r="C324" s="7" t="s">
        <v>42</v>
      </c>
      <c r="D324" s="7" t="s">
        <v>2857</v>
      </c>
      <c r="E324" s="7" t="s">
        <v>2858</v>
      </c>
      <c r="F324" s="7" t="s">
        <v>2859</v>
      </c>
      <c r="G324" s="7" t="s">
        <v>2051</v>
      </c>
      <c r="J324" s="7" t="s">
        <v>2988</v>
      </c>
    </row>
    <row r="325" spans="1:10">
      <c r="A325" s="7">
        <v>324</v>
      </c>
      <c r="B325" s="7" t="s">
        <v>1521</v>
      </c>
      <c r="C325" s="7" t="s">
        <v>42</v>
      </c>
      <c r="D325" s="7" t="s">
        <v>2860</v>
      </c>
      <c r="E325" s="7" t="s">
        <v>2861</v>
      </c>
      <c r="F325" s="7" t="s">
        <v>2862</v>
      </c>
      <c r="G325" s="7" t="s">
        <v>1894</v>
      </c>
      <c r="H325" s="7" t="s">
        <v>2863</v>
      </c>
      <c r="I325" s="7" t="s">
        <v>2864</v>
      </c>
      <c r="J325" s="7" t="s">
        <v>2988</v>
      </c>
    </row>
    <row r="326" spans="1:10">
      <c r="A326" s="7">
        <v>325</v>
      </c>
      <c r="B326" s="7" t="s">
        <v>1521</v>
      </c>
      <c r="C326" s="7" t="s">
        <v>42</v>
      </c>
      <c r="D326" s="7" t="s">
        <v>2865</v>
      </c>
      <c r="E326" s="7" t="s">
        <v>2866</v>
      </c>
      <c r="F326" s="7" t="s">
        <v>2867</v>
      </c>
      <c r="G326" s="7" t="s">
        <v>1808</v>
      </c>
      <c r="H326" s="7" t="s">
        <v>2868</v>
      </c>
      <c r="I326" s="7" t="s">
        <v>2869</v>
      </c>
      <c r="J326" s="7" t="s">
        <v>2988</v>
      </c>
    </row>
    <row r="327" spans="1:10">
      <c r="A327" s="7">
        <v>326</v>
      </c>
      <c r="B327" s="7" t="s">
        <v>1521</v>
      </c>
      <c r="C327" s="7" t="s">
        <v>42</v>
      </c>
      <c r="D327" s="7" t="s">
        <v>2870</v>
      </c>
      <c r="E327" s="7" t="s">
        <v>2871</v>
      </c>
      <c r="F327" s="7" t="s">
        <v>2872</v>
      </c>
      <c r="G327" s="7" t="s">
        <v>1562</v>
      </c>
      <c r="H327" s="7" t="s">
        <v>2873</v>
      </c>
      <c r="I327" s="7" t="s">
        <v>2874</v>
      </c>
      <c r="J327" s="7" t="s">
        <v>2988</v>
      </c>
    </row>
    <row r="328" spans="1:10">
      <c r="A328" s="7">
        <v>327</v>
      </c>
      <c r="B328" s="7" t="s">
        <v>1521</v>
      </c>
      <c r="C328" s="7" t="s">
        <v>42</v>
      </c>
      <c r="D328" s="7" t="s">
        <v>2875</v>
      </c>
      <c r="E328" s="7" t="s">
        <v>2876</v>
      </c>
      <c r="F328" s="7" t="s">
        <v>2877</v>
      </c>
      <c r="G328" s="7" t="s">
        <v>1984</v>
      </c>
      <c r="H328" s="7" t="s">
        <v>2878</v>
      </c>
      <c r="I328" s="7" t="s">
        <v>2493</v>
      </c>
      <c r="J328" s="7" t="s">
        <v>2988</v>
      </c>
    </row>
    <row r="329" spans="1:10">
      <c r="A329" s="7">
        <v>328</v>
      </c>
      <c r="B329" s="7" t="s">
        <v>1521</v>
      </c>
      <c r="C329" s="7" t="s">
        <v>42</v>
      </c>
      <c r="D329" s="7" t="s">
        <v>2879</v>
      </c>
      <c r="E329" s="7" t="s">
        <v>2880</v>
      </c>
      <c r="F329" s="7" t="s">
        <v>2881</v>
      </c>
      <c r="G329" s="7" t="s">
        <v>1817</v>
      </c>
      <c r="H329" s="7" t="s">
        <v>2882</v>
      </c>
      <c r="J329" s="7" t="s">
        <v>2988</v>
      </c>
    </row>
    <row r="330" spans="1:10">
      <c r="A330" s="7">
        <v>329</v>
      </c>
      <c r="B330" s="7" t="s">
        <v>1521</v>
      </c>
      <c r="C330" s="7" t="s">
        <v>42</v>
      </c>
      <c r="D330" s="7" t="s">
        <v>2883</v>
      </c>
      <c r="E330" s="7" t="s">
        <v>2884</v>
      </c>
      <c r="F330" s="7" t="s">
        <v>2885</v>
      </c>
      <c r="G330" s="7" t="s">
        <v>1808</v>
      </c>
      <c r="H330" s="7" t="s">
        <v>2886</v>
      </c>
      <c r="J330" s="7" t="s">
        <v>2988</v>
      </c>
    </row>
    <row r="331" spans="1:10">
      <c r="A331" s="7">
        <v>330</v>
      </c>
      <c r="B331" s="7" t="s">
        <v>1521</v>
      </c>
      <c r="C331" s="7" t="s">
        <v>42</v>
      </c>
      <c r="D331" s="7" t="s">
        <v>2887</v>
      </c>
      <c r="E331" s="7" t="s">
        <v>2888</v>
      </c>
      <c r="F331" s="7" t="s">
        <v>2889</v>
      </c>
      <c r="G331" s="7" t="s">
        <v>2890</v>
      </c>
      <c r="J331" s="7" t="s">
        <v>2988</v>
      </c>
    </row>
    <row r="332" spans="1:10">
      <c r="A332" s="7">
        <v>331</v>
      </c>
      <c r="B332" s="7" t="s">
        <v>1521</v>
      </c>
      <c r="C332" s="7" t="s">
        <v>42</v>
      </c>
      <c r="D332" s="7" t="s">
        <v>2891</v>
      </c>
      <c r="E332" s="7" t="s">
        <v>2892</v>
      </c>
      <c r="F332" s="7" t="s">
        <v>2893</v>
      </c>
      <c r="G332" s="7" t="s">
        <v>1562</v>
      </c>
      <c r="H332" s="7" t="s">
        <v>2894</v>
      </c>
      <c r="J332" s="7" t="s">
        <v>2988</v>
      </c>
    </row>
    <row r="333" spans="1:10">
      <c r="A333" s="7">
        <v>332</v>
      </c>
      <c r="B333" s="7" t="s">
        <v>1521</v>
      </c>
      <c r="C333" s="7" t="s">
        <v>42</v>
      </c>
      <c r="D333" s="7" t="s">
        <v>2895</v>
      </c>
      <c r="E333" s="7" t="s">
        <v>2896</v>
      </c>
      <c r="F333" s="7" t="s">
        <v>2897</v>
      </c>
      <c r="G333" s="7" t="s">
        <v>1562</v>
      </c>
      <c r="H333" s="7" t="s">
        <v>2898</v>
      </c>
      <c r="J333" s="7" t="s">
        <v>2988</v>
      </c>
    </row>
    <row r="334" spans="1:10">
      <c r="A334" s="7">
        <v>333</v>
      </c>
      <c r="B334" s="7" t="s">
        <v>1521</v>
      </c>
      <c r="C334" s="7" t="s">
        <v>42</v>
      </c>
      <c r="D334" s="7" t="s">
        <v>2899</v>
      </c>
      <c r="E334" s="7" t="s">
        <v>2900</v>
      </c>
      <c r="F334" s="7" t="s">
        <v>2901</v>
      </c>
      <c r="G334" s="7" t="s">
        <v>1595</v>
      </c>
      <c r="H334" s="7" t="s">
        <v>2902</v>
      </c>
      <c r="I334" s="7" t="s">
        <v>2507</v>
      </c>
      <c r="J334" s="7" t="s">
        <v>2988</v>
      </c>
    </row>
    <row r="335" spans="1:10">
      <c r="A335" s="7">
        <v>334</v>
      </c>
      <c r="B335" s="7" t="s">
        <v>1521</v>
      </c>
      <c r="C335" s="7" t="s">
        <v>42</v>
      </c>
      <c r="D335" s="7" t="s">
        <v>2903</v>
      </c>
      <c r="E335" s="7" t="s">
        <v>2904</v>
      </c>
      <c r="F335" s="7" t="s">
        <v>2905</v>
      </c>
      <c r="G335" s="7" t="s">
        <v>1595</v>
      </c>
      <c r="H335" s="7" t="s">
        <v>2906</v>
      </c>
      <c r="I335" s="7" t="s">
        <v>2907</v>
      </c>
      <c r="J335" s="7" t="s">
        <v>2988</v>
      </c>
    </row>
    <row r="336" spans="1:10">
      <c r="A336" s="7">
        <v>335</v>
      </c>
      <c r="B336" s="7" t="s">
        <v>1521</v>
      </c>
      <c r="C336" s="7" t="s">
        <v>42</v>
      </c>
      <c r="D336" s="7" t="s">
        <v>2908</v>
      </c>
      <c r="E336" s="7" t="s">
        <v>2909</v>
      </c>
      <c r="F336" s="7" t="s">
        <v>2910</v>
      </c>
      <c r="G336" s="7" t="s">
        <v>1595</v>
      </c>
      <c r="H336" s="7" t="s">
        <v>2911</v>
      </c>
      <c r="I336" s="7" t="s">
        <v>2198</v>
      </c>
      <c r="J336" s="7" t="s">
        <v>2988</v>
      </c>
    </row>
    <row r="337" spans="1:10">
      <c r="A337" s="7">
        <v>336</v>
      </c>
      <c r="B337" s="7" t="s">
        <v>1521</v>
      </c>
      <c r="C337" s="7" t="s">
        <v>42</v>
      </c>
      <c r="D337" s="7" t="s">
        <v>2912</v>
      </c>
      <c r="E337" s="7" t="s">
        <v>2913</v>
      </c>
      <c r="F337" s="7" t="s">
        <v>2914</v>
      </c>
      <c r="G337" s="7" t="s">
        <v>1595</v>
      </c>
      <c r="J337" s="7" t="s">
        <v>2988</v>
      </c>
    </row>
    <row r="338" spans="1:10">
      <c r="A338" s="7">
        <v>337</v>
      </c>
      <c r="B338" s="7" t="s">
        <v>1521</v>
      </c>
      <c r="C338" s="7" t="s">
        <v>42</v>
      </c>
      <c r="D338" s="7" t="s">
        <v>2915</v>
      </c>
      <c r="E338" s="7" t="s">
        <v>2916</v>
      </c>
      <c r="F338" s="7" t="s">
        <v>2917</v>
      </c>
      <c r="G338" s="7" t="s">
        <v>1595</v>
      </c>
      <c r="H338" s="7" t="s">
        <v>2918</v>
      </c>
      <c r="I338" s="7" t="s">
        <v>2919</v>
      </c>
      <c r="J338" s="7" t="s">
        <v>2988</v>
      </c>
    </row>
    <row r="339" spans="1:10">
      <c r="A339" s="7">
        <v>338</v>
      </c>
      <c r="B339" s="7" t="s">
        <v>1521</v>
      </c>
      <c r="C339" s="7" t="s">
        <v>42</v>
      </c>
      <c r="D339" s="7" t="s">
        <v>2920</v>
      </c>
      <c r="E339" s="7" t="s">
        <v>2921</v>
      </c>
      <c r="F339" s="7" t="s">
        <v>2922</v>
      </c>
      <c r="G339" s="7" t="s">
        <v>2923</v>
      </c>
      <c r="J339" s="7" t="s">
        <v>2988</v>
      </c>
    </row>
    <row r="340" spans="1:10">
      <c r="A340" s="7">
        <v>339</v>
      </c>
      <c r="B340" s="7" t="s">
        <v>1521</v>
      </c>
      <c r="C340" s="7" t="s">
        <v>42</v>
      </c>
      <c r="D340" s="7" t="s">
        <v>2924</v>
      </c>
      <c r="E340" s="7" t="s">
        <v>2925</v>
      </c>
      <c r="F340" s="7" t="s">
        <v>2926</v>
      </c>
      <c r="G340" s="7" t="s">
        <v>2459</v>
      </c>
      <c r="J340" s="7" t="s">
        <v>2988</v>
      </c>
    </row>
    <row r="341" spans="1:10">
      <c r="A341" s="7">
        <v>340</v>
      </c>
      <c r="B341" s="7" t="s">
        <v>1521</v>
      </c>
      <c r="C341" s="7" t="s">
        <v>42</v>
      </c>
      <c r="D341" s="7" t="s">
        <v>2927</v>
      </c>
      <c r="E341" s="7" t="s">
        <v>2928</v>
      </c>
      <c r="F341" s="7" t="s">
        <v>2929</v>
      </c>
      <c r="G341" s="7" t="s">
        <v>1589</v>
      </c>
      <c r="H341" s="7" t="s">
        <v>2930</v>
      </c>
      <c r="J341" s="7" t="s">
        <v>2988</v>
      </c>
    </row>
    <row r="342" spans="1:10">
      <c r="A342" s="7">
        <v>341</v>
      </c>
      <c r="B342" s="7" t="s">
        <v>1521</v>
      </c>
      <c r="C342" s="7" t="s">
        <v>42</v>
      </c>
      <c r="D342" s="7" t="s">
        <v>2931</v>
      </c>
      <c r="E342" s="7" t="s">
        <v>2932</v>
      </c>
      <c r="F342" s="7" t="s">
        <v>2933</v>
      </c>
      <c r="G342" s="7" t="s">
        <v>1804</v>
      </c>
      <c r="I342" s="7" t="s">
        <v>2934</v>
      </c>
      <c r="J342" s="7" t="s">
        <v>2988</v>
      </c>
    </row>
    <row r="343" spans="1:10">
      <c r="A343" s="7">
        <v>342</v>
      </c>
      <c r="B343" s="7" t="s">
        <v>1521</v>
      </c>
      <c r="C343" s="7" t="s">
        <v>42</v>
      </c>
      <c r="D343" s="7" t="s">
        <v>2935</v>
      </c>
      <c r="E343" s="7" t="s">
        <v>2936</v>
      </c>
      <c r="F343" s="7" t="s">
        <v>2937</v>
      </c>
      <c r="G343" s="7" t="s">
        <v>1894</v>
      </c>
      <c r="I343" s="7" t="s">
        <v>2938</v>
      </c>
      <c r="J343" s="7" t="s">
        <v>2988</v>
      </c>
    </row>
    <row r="344" spans="1:10">
      <c r="A344" s="7">
        <v>343</v>
      </c>
      <c r="B344" s="7" t="s">
        <v>1521</v>
      </c>
      <c r="C344" s="7" t="s">
        <v>42</v>
      </c>
      <c r="D344" s="7" t="s">
        <v>2939</v>
      </c>
      <c r="E344" s="7" t="s">
        <v>2940</v>
      </c>
      <c r="F344" s="7" t="s">
        <v>2941</v>
      </c>
      <c r="G344" s="7" t="s">
        <v>1562</v>
      </c>
      <c r="J344" s="7" t="s">
        <v>2988</v>
      </c>
    </row>
    <row r="345" spans="1:10">
      <c r="A345" s="7">
        <v>344</v>
      </c>
      <c r="B345" s="7" t="s">
        <v>1521</v>
      </c>
      <c r="C345" s="7" t="s">
        <v>42</v>
      </c>
      <c r="D345" s="7" t="s">
        <v>2942</v>
      </c>
      <c r="E345" s="7" t="s">
        <v>2943</v>
      </c>
      <c r="F345" s="7" t="s">
        <v>2944</v>
      </c>
      <c r="G345" s="7" t="s">
        <v>2323</v>
      </c>
      <c r="H345" s="7" t="s">
        <v>2945</v>
      </c>
      <c r="J345" s="7" t="s">
        <v>2988</v>
      </c>
    </row>
    <row r="346" spans="1:10">
      <c r="A346" s="7">
        <v>345</v>
      </c>
      <c r="B346" s="7" t="s">
        <v>1521</v>
      </c>
      <c r="C346" s="7" t="s">
        <v>42</v>
      </c>
      <c r="D346" s="7" t="s">
        <v>2946</v>
      </c>
      <c r="E346" s="7" t="s">
        <v>2947</v>
      </c>
      <c r="F346" s="7" t="s">
        <v>2948</v>
      </c>
      <c r="G346" s="7" t="s">
        <v>1562</v>
      </c>
      <c r="H346" s="7" t="s">
        <v>2949</v>
      </c>
      <c r="I346" s="7" t="s">
        <v>2345</v>
      </c>
      <c r="J346" s="7" t="s">
        <v>2988</v>
      </c>
    </row>
    <row r="347" spans="1:10">
      <c r="A347" s="7">
        <v>346</v>
      </c>
      <c r="B347" s="7" t="s">
        <v>1521</v>
      </c>
      <c r="C347" s="7" t="s">
        <v>42</v>
      </c>
      <c r="D347" s="7" t="s">
        <v>2950</v>
      </c>
      <c r="E347" s="7" t="s">
        <v>2951</v>
      </c>
      <c r="F347" s="7" t="s">
        <v>2952</v>
      </c>
      <c r="G347" s="7" t="s">
        <v>2953</v>
      </c>
      <c r="J347" s="7" t="s">
        <v>2988</v>
      </c>
    </row>
    <row r="348" spans="1:10">
      <c r="A348" s="7">
        <v>347</v>
      </c>
      <c r="B348" s="7" t="s">
        <v>1521</v>
      </c>
      <c r="C348" s="7" t="s">
        <v>42</v>
      </c>
      <c r="D348" s="7" t="s">
        <v>2954</v>
      </c>
      <c r="E348" s="7" t="s">
        <v>2955</v>
      </c>
      <c r="F348" s="7" t="s">
        <v>2956</v>
      </c>
      <c r="G348" s="7" t="s">
        <v>2890</v>
      </c>
      <c r="H348" s="7" t="s">
        <v>2957</v>
      </c>
      <c r="I348" s="7" t="s">
        <v>2958</v>
      </c>
      <c r="J348" s="7" t="s">
        <v>2988</v>
      </c>
    </row>
    <row r="349" spans="1:10">
      <c r="A349" s="7">
        <v>348</v>
      </c>
      <c r="B349" s="7" t="s">
        <v>1521</v>
      </c>
      <c r="C349" s="7" t="s">
        <v>42</v>
      </c>
      <c r="D349" s="7" t="s">
        <v>2959</v>
      </c>
      <c r="E349" s="7" t="s">
        <v>2960</v>
      </c>
      <c r="F349" s="7" t="s">
        <v>2961</v>
      </c>
      <c r="G349" s="7" t="s">
        <v>2890</v>
      </c>
      <c r="H349" s="7" t="s">
        <v>2962</v>
      </c>
      <c r="J349" s="7" t="s">
        <v>2988</v>
      </c>
    </row>
    <row r="350" spans="1:10">
      <c r="A350" s="7">
        <v>349</v>
      </c>
      <c r="B350" s="7" t="s">
        <v>1521</v>
      </c>
      <c r="C350" s="7" t="s">
        <v>42</v>
      </c>
      <c r="D350" s="7" t="s">
        <v>2963</v>
      </c>
      <c r="E350" s="7" t="s">
        <v>2964</v>
      </c>
      <c r="F350" s="7" t="s">
        <v>2965</v>
      </c>
      <c r="G350" s="7" t="s">
        <v>2966</v>
      </c>
      <c r="H350" s="7" t="s">
        <v>2967</v>
      </c>
      <c r="J350" s="7" t="s">
        <v>2988</v>
      </c>
    </row>
    <row r="351" spans="1:10">
      <c r="A351" s="7">
        <v>350</v>
      </c>
      <c r="B351" s="7" t="s">
        <v>1521</v>
      </c>
      <c r="C351" s="7" t="s">
        <v>42</v>
      </c>
      <c r="D351" s="7" t="s">
        <v>2968</v>
      </c>
      <c r="E351" s="7" t="s">
        <v>2969</v>
      </c>
      <c r="F351" s="7" t="s">
        <v>2970</v>
      </c>
      <c r="G351" s="7" t="s">
        <v>2890</v>
      </c>
      <c r="H351" s="7" t="s">
        <v>2971</v>
      </c>
      <c r="I351" s="7" t="s">
        <v>2972</v>
      </c>
      <c r="J351" s="7" t="s">
        <v>2988</v>
      </c>
    </row>
    <row r="352" spans="1:10">
      <c r="A352" s="7">
        <v>351</v>
      </c>
      <c r="B352" s="7" t="s">
        <v>1521</v>
      </c>
      <c r="C352" s="7" t="s">
        <v>42</v>
      </c>
      <c r="D352" s="7" t="s">
        <v>2973</v>
      </c>
      <c r="E352" s="7" t="s">
        <v>2974</v>
      </c>
      <c r="F352" s="7" t="s">
        <v>2975</v>
      </c>
      <c r="G352" s="7" t="s">
        <v>2976</v>
      </c>
      <c r="H352" s="7" t="s">
        <v>2977</v>
      </c>
      <c r="J352" s="7" t="s">
        <v>2988</v>
      </c>
    </row>
    <row r="353" spans="1:10">
      <c r="A353" s="7">
        <v>352</v>
      </c>
      <c r="B353" s="7" t="s">
        <v>1521</v>
      </c>
      <c r="C353" s="7" t="s">
        <v>42</v>
      </c>
      <c r="D353" s="7" t="s">
        <v>2978</v>
      </c>
      <c r="E353" s="7" t="s">
        <v>2979</v>
      </c>
      <c r="F353" s="7" t="s">
        <v>2741</v>
      </c>
      <c r="G353" s="7" t="s">
        <v>2980</v>
      </c>
      <c r="J353" s="7" t="s">
        <v>2988</v>
      </c>
    </row>
    <row r="354" spans="1:10">
      <c r="A354" s="7">
        <v>353</v>
      </c>
      <c r="B354" s="7" t="s">
        <v>1521</v>
      </c>
      <c r="C354" s="7" t="s">
        <v>42</v>
      </c>
      <c r="D354" s="7" t="s">
        <v>2981</v>
      </c>
      <c r="E354" s="7" t="s">
        <v>2982</v>
      </c>
      <c r="F354" s="7" t="s">
        <v>2965</v>
      </c>
      <c r="G354" s="7" t="s">
        <v>2983</v>
      </c>
      <c r="J354" s="7" t="s">
        <v>2988</v>
      </c>
    </row>
    <row r="355" spans="1:10">
      <c r="A355" s="7">
        <v>354</v>
      </c>
      <c r="B355" s="7" t="s">
        <v>1521</v>
      </c>
      <c r="C355" s="7" t="s">
        <v>42</v>
      </c>
      <c r="D355" s="7" t="s">
        <v>2984</v>
      </c>
      <c r="E355" s="7" t="s">
        <v>2985</v>
      </c>
      <c r="F355" s="7" t="s">
        <v>2986</v>
      </c>
      <c r="G355" s="7" t="s">
        <v>1589</v>
      </c>
      <c r="H355" s="7" t="s">
        <v>2987</v>
      </c>
      <c r="J355" s="7" t="s">
        <v>2988</v>
      </c>
    </row>
    <row r="356" spans="1:10">
      <c r="A356" s="7">
        <v>1</v>
      </c>
      <c r="B356" s="7" t="s">
        <v>1521</v>
      </c>
      <c r="C356" s="7" t="s">
        <v>42</v>
      </c>
      <c r="D356" s="7" t="s">
        <v>1527</v>
      </c>
      <c r="E356" s="7" t="s">
        <v>1528</v>
      </c>
      <c r="F356" s="7" t="s">
        <v>1529</v>
      </c>
      <c r="G356" s="7" t="s">
        <v>1530</v>
      </c>
      <c r="H356" s="7" t="s">
        <v>1531</v>
      </c>
      <c r="J356" s="7" t="s">
        <v>3104</v>
      </c>
    </row>
    <row r="357" spans="1:10">
      <c r="A357" s="7">
        <v>2</v>
      </c>
      <c r="B357" s="7" t="s">
        <v>1521</v>
      </c>
      <c r="C357" s="7" t="s">
        <v>42</v>
      </c>
      <c r="D357" s="7" t="s">
        <v>1532</v>
      </c>
      <c r="E357" s="7" t="s">
        <v>1533</v>
      </c>
      <c r="F357" s="7" t="s">
        <v>1534</v>
      </c>
      <c r="G357" s="7" t="s">
        <v>1535</v>
      </c>
      <c r="H357" s="7" t="s">
        <v>1536</v>
      </c>
      <c r="J357" s="7" t="s">
        <v>3104</v>
      </c>
    </row>
    <row r="358" spans="1:10">
      <c r="A358" s="7">
        <v>3</v>
      </c>
      <c r="B358" s="7" t="s">
        <v>1521</v>
      </c>
      <c r="C358" s="7" t="s">
        <v>42</v>
      </c>
      <c r="D358" s="7" t="s">
        <v>1537</v>
      </c>
      <c r="E358" s="7" t="s">
        <v>1538</v>
      </c>
      <c r="F358" s="7" t="s">
        <v>1539</v>
      </c>
      <c r="G358" s="7" t="s">
        <v>1540</v>
      </c>
      <c r="H358" s="7" t="s">
        <v>1541</v>
      </c>
      <c r="J358" s="7" t="s">
        <v>3104</v>
      </c>
    </row>
    <row r="359" spans="1:10">
      <c r="A359" s="7">
        <v>4</v>
      </c>
      <c r="B359" s="7" t="s">
        <v>1521</v>
      </c>
      <c r="C359" s="7" t="s">
        <v>42</v>
      </c>
      <c r="D359" s="7" t="s">
        <v>1542</v>
      </c>
      <c r="E359" s="7" t="s">
        <v>1543</v>
      </c>
      <c r="F359" s="7" t="s">
        <v>1544</v>
      </c>
      <c r="G359" s="7" t="s">
        <v>1545</v>
      </c>
      <c r="H359" s="7" t="s">
        <v>1546</v>
      </c>
      <c r="J359" s="7" t="s">
        <v>3104</v>
      </c>
    </row>
    <row r="360" spans="1:10">
      <c r="A360" s="7">
        <v>5</v>
      </c>
      <c r="B360" s="7" t="s">
        <v>1521</v>
      </c>
      <c r="C360" s="7" t="s">
        <v>42</v>
      </c>
      <c r="D360" s="7" t="s">
        <v>1547</v>
      </c>
      <c r="E360" s="7" t="s">
        <v>1543</v>
      </c>
      <c r="F360" s="7" t="s">
        <v>1544</v>
      </c>
      <c r="G360" s="7" t="s">
        <v>1548</v>
      </c>
      <c r="H360" s="7" t="s">
        <v>1546</v>
      </c>
      <c r="J360" s="7" t="s">
        <v>3104</v>
      </c>
    </row>
    <row r="361" spans="1:10">
      <c r="A361" s="7">
        <v>6</v>
      </c>
      <c r="B361" s="7" t="s">
        <v>1521</v>
      </c>
      <c r="C361" s="7" t="s">
        <v>42</v>
      </c>
      <c r="D361" s="7" t="s">
        <v>2989</v>
      </c>
      <c r="E361" s="7" t="s">
        <v>2990</v>
      </c>
      <c r="F361" s="7" t="s">
        <v>2991</v>
      </c>
      <c r="G361" s="7" t="s">
        <v>1808</v>
      </c>
      <c r="H361" s="7" t="s">
        <v>2992</v>
      </c>
      <c r="J361" s="7" t="s">
        <v>3104</v>
      </c>
    </row>
    <row r="362" spans="1:10">
      <c r="A362" s="7">
        <v>7</v>
      </c>
      <c r="B362" s="7" t="s">
        <v>1521</v>
      </c>
      <c r="C362" s="7" t="s">
        <v>42</v>
      </c>
      <c r="D362" s="7" t="s">
        <v>1554</v>
      </c>
      <c r="E362" s="7" t="s">
        <v>1555</v>
      </c>
      <c r="F362" s="7" t="s">
        <v>1556</v>
      </c>
      <c r="G362" s="7" t="s">
        <v>1557</v>
      </c>
      <c r="H362" s="7" t="s">
        <v>1558</v>
      </c>
      <c r="J362" s="7" t="s">
        <v>3104</v>
      </c>
    </row>
    <row r="363" spans="1:10">
      <c r="A363" s="7">
        <v>8</v>
      </c>
      <c r="B363" s="7" t="s">
        <v>1521</v>
      </c>
      <c r="C363" s="7" t="s">
        <v>42</v>
      </c>
      <c r="D363" s="7" t="s">
        <v>1559</v>
      </c>
      <c r="E363" s="7" t="s">
        <v>1560</v>
      </c>
      <c r="F363" s="7" t="s">
        <v>1561</v>
      </c>
      <c r="G363" s="7" t="s">
        <v>1562</v>
      </c>
      <c r="H363" s="7" t="s">
        <v>1563</v>
      </c>
      <c r="J363" s="7" t="s">
        <v>3104</v>
      </c>
    </row>
    <row r="364" spans="1:10">
      <c r="A364" s="7">
        <v>9</v>
      </c>
      <c r="B364" s="7" t="s">
        <v>1521</v>
      </c>
      <c r="C364" s="7" t="s">
        <v>42</v>
      </c>
      <c r="D364" s="7" t="s">
        <v>2993</v>
      </c>
      <c r="E364" s="7" t="s">
        <v>2994</v>
      </c>
      <c r="F364" s="7" t="s">
        <v>2995</v>
      </c>
      <c r="G364" s="7" t="s">
        <v>1894</v>
      </c>
      <c r="H364" s="7" t="s">
        <v>2996</v>
      </c>
      <c r="J364" s="7" t="s">
        <v>3104</v>
      </c>
    </row>
    <row r="365" spans="1:10">
      <c r="A365" s="7">
        <v>10</v>
      </c>
      <c r="B365" s="7" t="s">
        <v>1521</v>
      </c>
      <c r="C365" s="7" t="s">
        <v>42</v>
      </c>
      <c r="D365" s="7" t="s">
        <v>1568</v>
      </c>
      <c r="E365" s="7" t="s">
        <v>1569</v>
      </c>
      <c r="F365" s="7" t="s">
        <v>1570</v>
      </c>
      <c r="G365" s="7" t="s">
        <v>1571</v>
      </c>
      <c r="H365" s="7" t="s">
        <v>1572</v>
      </c>
      <c r="J365" s="7" t="s">
        <v>3104</v>
      </c>
    </row>
    <row r="366" spans="1:10">
      <c r="A366" s="7">
        <v>11</v>
      </c>
      <c r="B366" s="7" t="s">
        <v>1521</v>
      </c>
      <c r="C366" s="7" t="s">
        <v>42</v>
      </c>
      <c r="D366" s="7" t="s">
        <v>1576</v>
      </c>
      <c r="E366" s="7" t="s">
        <v>1577</v>
      </c>
      <c r="F366" s="7" t="s">
        <v>1578</v>
      </c>
      <c r="G366" s="7" t="s">
        <v>1579</v>
      </c>
      <c r="H366" s="7" t="s">
        <v>1580</v>
      </c>
      <c r="J366" s="7" t="s">
        <v>3104</v>
      </c>
    </row>
    <row r="367" spans="1:10">
      <c r="A367" s="7">
        <v>12</v>
      </c>
      <c r="B367" s="7" t="s">
        <v>1521</v>
      </c>
      <c r="C367" s="7" t="s">
        <v>42</v>
      </c>
      <c r="D367" s="7" t="s">
        <v>1592</v>
      </c>
      <c r="E367" s="7" t="s">
        <v>1593</v>
      </c>
      <c r="F367" s="7" t="s">
        <v>1594</v>
      </c>
      <c r="G367" s="7" t="s">
        <v>1595</v>
      </c>
      <c r="J367" s="7" t="s">
        <v>3104</v>
      </c>
    </row>
    <row r="368" spans="1:10">
      <c r="A368" s="7">
        <v>13</v>
      </c>
      <c r="B368" s="7" t="s">
        <v>1521</v>
      </c>
      <c r="C368" s="7" t="s">
        <v>42</v>
      </c>
      <c r="D368" s="7" t="s">
        <v>1693</v>
      </c>
      <c r="E368" s="7" t="s">
        <v>1694</v>
      </c>
      <c r="F368" s="7" t="s">
        <v>1695</v>
      </c>
      <c r="G368" s="7" t="s">
        <v>1599</v>
      </c>
      <c r="H368" s="7" t="s">
        <v>1696</v>
      </c>
      <c r="I368" s="7" t="s">
        <v>1697</v>
      </c>
      <c r="J368" s="7" t="s">
        <v>3104</v>
      </c>
    </row>
    <row r="369" spans="1:10">
      <c r="A369" s="7">
        <v>14</v>
      </c>
      <c r="B369" s="7" t="s">
        <v>1521</v>
      </c>
      <c r="C369" s="7" t="s">
        <v>42</v>
      </c>
      <c r="D369" s="7" t="s">
        <v>2997</v>
      </c>
      <c r="E369" s="7" t="s">
        <v>2998</v>
      </c>
      <c r="F369" s="7" t="s">
        <v>2999</v>
      </c>
      <c r="G369" s="7" t="s">
        <v>1599</v>
      </c>
      <c r="H369" s="7" t="s">
        <v>3000</v>
      </c>
      <c r="J369" s="7" t="s">
        <v>3104</v>
      </c>
    </row>
    <row r="370" spans="1:10">
      <c r="A370" s="7">
        <v>15</v>
      </c>
      <c r="B370" s="7" t="s">
        <v>1521</v>
      </c>
      <c r="C370" s="7" t="s">
        <v>42</v>
      </c>
      <c r="D370" s="7" t="s">
        <v>1774</v>
      </c>
      <c r="E370" s="7" t="s">
        <v>1775</v>
      </c>
      <c r="F370" s="7" t="s">
        <v>1776</v>
      </c>
      <c r="G370" s="7" t="s">
        <v>1595</v>
      </c>
      <c r="H370" s="7" t="s">
        <v>1777</v>
      </c>
      <c r="J370" s="7" t="s">
        <v>3104</v>
      </c>
    </row>
    <row r="371" spans="1:10">
      <c r="A371" s="7">
        <v>16</v>
      </c>
      <c r="B371" s="7" t="s">
        <v>1521</v>
      </c>
      <c r="C371" s="7" t="s">
        <v>42</v>
      </c>
      <c r="D371" s="7" t="s">
        <v>1855</v>
      </c>
      <c r="E371" s="7" t="s">
        <v>1856</v>
      </c>
      <c r="F371" s="7" t="s">
        <v>1857</v>
      </c>
      <c r="G371" s="7" t="s">
        <v>1858</v>
      </c>
      <c r="H371" s="7" t="s">
        <v>1859</v>
      </c>
      <c r="J371" s="7" t="s">
        <v>3104</v>
      </c>
    </row>
    <row r="372" spans="1:10">
      <c r="A372" s="7">
        <v>17</v>
      </c>
      <c r="B372" s="7" t="s">
        <v>1521</v>
      </c>
      <c r="C372" s="7" t="s">
        <v>42</v>
      </c>
      <c r="D372" s="7" t="s">
        <v>1860</v>
      </c>
      <c r="E372" s="7" t="s">
        <v>1861</v>
      </c>
      <c r="F372" s="7" t="s">
        <v>1862</v>
      </c>
      <c r="G372" s="7" t="s">
        <v>1571</v>
      </c>
      <c r="H372" s="7" t="s">
        <v>1863</v>
      </c>
      <c r="I372" s="7" t="s">
        <v>1864</v>
      </c>
      <c r="J372" s="7" t="s">
        <v>3104</v>
      </c>
    </row>
    <row r="373" spans="1:10">
      <c r="A373" s="7">
        <v>18</v>
      </c>
      <c r="B373" s="7" t="s">
        <v>1521</v>
      </c>
      <c r="C373" s="7" t="s">
        <v>42</v>
      </c>
      <c r="D373" s="7" t="s">
        <v>1865</v>
      </c>
      <c r="E373" s="7" t="s">
        <v>1866</v>
      </c>
      <c r="F373" s="7" t="s">
        <v>1867</v>
      </c>
      <c r="G373" s="7" t="s">
        <v>1868</v>
      </c>
      <c r="H373" s="7" t="s">
        <v>1869</v>
      </c>
      <c r="I373" s="7" t="s">
        <v>1870</v>
      </c>
      <c r="J373" s="7" t="s">
        <v>3104</v>
      </c>
    </row>
    <row r="374" spans="1:10">
      <c r="A374" s="7">
        <v>19</v>
      </c>
      <c r="B374" s="7" t="s">
        <v>1521</v>
      </c>
      <c r="C374" s="7" t="s">
        <v>42</v>
      </c>
      <c r="D374" s="7" t="s">
        <v>3001</v>
      </c>
      <c r="E374" s="7" t="s">
        <v>3002</v>
      </c>
      <c r="F374" s="7" t="s">
        <v>3003</v>
      </c>
      <c r="G374" s="7" t="s">
        <v>1562</v>
      </c>
      <c r="H374" s="7" t="s">
        <v>3004</v>
      </c>
      <c r="I374" s="7" t="s">
        <v>2630</v>
      </c>
      <c r="J374" s="7" t="s">
        <v>3104</v>
      </c>
    </row>
    <row r="375" spans="1:10">
      <c r="A375" s="7">
        <v>20</v>
      </c>
      <c r="B375" s="7" t="s">
        <v>1521</v>
      </c>
      <c r="C375" s="7" t="s">
        <v>42</v>
      </c>
      <c r="D375" s="7" t="s">
        <v>1891</v>
      </c>
      <c r="E375" s="7" t="s">
        <v>1892</v>
      </c>
      <c r="F375" s="7" t="s">
        <v>1893</v>
      </c>
      <c r="G375" s="7" t="s">
        <v>1894</v>
      </c>
      <c r="H375" s="7" t="s">
        <v>1895</v>
      </c>
      <c r="J375" s="7" t="s">
        <v>3104</v>
      </c>
    </row>
    <row r="376" spans="1:10">
      <c r="A376" s="7">
        <v>21</v>
      </c>
      <c r="B376" s="7" t="s">
        <v>1521</v>
      </c>
      <c r="C376" s="7" t="s">
        <v>42</v>
      </c>
      <c r="D376" s="7" t="s">
        <v>1896</v>
      </c>
      <c r="E376" s="7" t="s">
        <v>1897</v>
      </c>
      <c r="F376" s="7" t="s">
        <v>1898</v>
      </c>
      <c r="G376" s="7" t="s">
        <v>1899</v>
      </c>
      <c r="H376" s="7" t="s">
        <v>1900</v>
      </c>
      <c r="J376" s="7" t="s">
        <v>3104</v>
      </c>
    </row>
    <row r="377" spans="1:10">
      <c r="A377" s="7">
        <v>22</v>
      </c>
      <c r="B377" s="7" t="s">
        <v>1521</v>
      </c>
      <c r="C377" s="7" t="s">
        <v>42</v>
      </c>
      <c r="D377" s="7" t="s">
        <v>1901</v>
      </c>
      <c r="E377" s="7" t="s">
        <v>1902</v>
      </c>
      <c r="F377" s="7" t="s">
        <v>1903</v>
      </c>
      <c r="G377" s="7" t="s">
        <v>1904</v>
      </c>
      <c r="H377" s="7" t="s">
        <v>1905</v>
      </c>
      <c r="J377" s="7" t="s">
        <v>3104</v>
      </c>
    </row>
    <row r="378" spans="1:10">
      <c r="A378" s="7">
        <v>23</v>
      </c>
      <c r="B378" s="7" t="s">
        <v>1521</v>
      </c>
      <c r="C378" s="7" t="s">
        <v>42</v>
      </c>
      <c r="D378" s="7" t="s">
        <v>1906</v>
      </c>
      <c r="E378" s="7" t="s">
        <v>1907</v>
      </c>
      <c r="F378" s="7" t="s">
        <v>1908</v>
      </c>
      <c r="G378" s="7" t="s">
        <v>1557</v>
      </c>
      <c r="J378" s="7" t="s">
        <v>3104</v>
      </c>
    </row>
    <row r="379" spans="1:10">
      <c r="A379" s="7">
        <v>24</v>
      </c>
      <c r="B379" s="7" t="s">
        <v>1521</v>
      </c>
      <c r="C379" s="7" t="s">
        <v>42</v>
      </c>
      <c r="D379" s="7" t="s">
        <v>3005</v>
      </c>
      <c r="E379" s="7" t="s">
        <v>3006</v>
      </c>
      <c r="F379" s="7" t="s">
        <v>3007</v>
      </c>
      <c r="G379" s="7" t="s">
        <v>1975</v>
      </c>
      <c r="H379" s="7" t="s">
        <v>3008</v>
      </c>
      <c r="J379" s="7" t="s">
        <v>3104</v>
      </c>
    </row>
    <row r="380" spans="1:10">
      <c r="A380" s="7">
        <v>25</v>
      </c>
      <c r="B380" s="7" t="s">
        <v>1521</v>
      </c>
      <c r="C380" s="7" t="s">
        <v>42</v>
      </c>
      <c r="D380" s="7" t="s">
        <v>1942</v>
      </c>
      <c r="E380" s="7" t="s">
        <v>1943</v>
      </c>
      <c r="F380" s="7" t="s">
        <v>1944</v>
      </c>
      <c r="G380" s="7" t="s">
        <v>1868</v>
      </c>
      <c r="H380" s="7" t="s">
        <v>1945</v>
      </c>
      <c r="I380" s="7" t="s">
        <v>1946</v>
      </c>
      <c r="J380" s="7" t="s">
        <v>3104</v>
      </c>
    </row>
    <row r="381" spans="1:10">
      <c r="A381" s="7">
        <v>26</v>
      </c>
      <c r="B381" s="7" t="s">
        <v>1521</v>
      </c>
      <c r="C381" s="7" t="s">
        <v>42</v>
      </c>
      <c r="D381" s="7" t="s">
        <v>1968</v>
      </c>
      <c r="E381" s="7" t="s">
        <v>1969</v>
      </c>
      <c r="F381" s="7" t="s">
        <v>1970</v>
      </c>
      <c r="G381" s="7" t="s">
        <v>1595</v>
      </c>
      <c r="H381" s="7" t="s">
        <v>1971</v>
      </c>
      <c r="J381" s="7" t="s">
        <v>3104</v>
      </c>
    </row>
    <row r="382" spans="1:10">
      <c r="A382" s="7">
        <v>27</v>
      </c>
      <c r="B382" s="7" t="s">
        <v>1521</v>
      </c>
      <c r="C382" s="7" t="s">
        <v>42</v>
      </c>
      <c r="D382" s="7" t="s">
        <v>1972</v>
      </c>
      <c r="E382" s="7" t="s">
        <v>1973</v>
      </c>
      <c r="F382" s="7" t="s">
        <v>1974</v>
      </c>
      <c r="G382" s="7" t="s">
        <v>1975</v>
      </c>
      <c r="H382" s="7" t="s">
        <v>1976</v>
      </c>
      <c r="J382" s="7" t="s">
        <v>3104</v>
      </c>
    </row>
    <row r="383" spans="1:10">
      <c r="A383" s="7">
        <v>28</v>
      </c>
      <c r="B383" s="7" t="s">
        <v>1521</v>
      </c>
      <c r="C383" s="7" t="s">
        <v>42</v>
      </c>
      <c r="D383" s="7" t="s">
        <v>3009</v>
      </c>
      <c r="E383" s="7" t="s">
        <v>3010</v>
      </c>
      <c r="F383" s="7" t="s">
        <v>3011</v>
      </c>
      <c r="G383" s="7" t="s">
        <v>1975</v>
      </c>
      <c r="H383" s="7" t="s">
        <v>3012</v>
      </c>
      <c r="J383" s="7" t="s">
        <v>3104</v>
      </c>
    </row>
    <row r="384" spans="1:10">
      <c r="A384" s="7">
        <v>29</v>
      </c>
      <c r="B384" s="7" t="s">
        <v>1521</v>
      </c>
      <c r="C384" s="7" t="s">
        <v>42</v>
      </c>
      <c r="D384" s="7" t="s">
        <v>3013</v>
      </c>
      <c r="E384" s="7" t="s">
        <v>3014</v>
      </c>
      <c r="F384" s="7" t="s">
        <v>3015</v>
      </c>
      <c r="G384" s="7" t="s">
        <v>2221</v>
      </c>
      <c r="H384" s="7" t="s">
        <v>3016</v>
      </c>
      <c r="J384" s="7" t="s">
        <v>3104</v>
      </c>
    </row>
    <row r="385" spans="1:10">
      <c r="A385" s="7">
        <v>30</v>
      </c>
      <c r="B385" s="7" t="s">
        <v>1521</v>
      </c>
      <c r="C385" s="7" t="s">
        <v>42</v>
      </c>
      <c r="D385" s="7" t="s">
        <v>1981</v>
      </c>
      <c r="E385" s="7" t="s">
        <v>1982</v>
      </c>
      <c r="F385" s="7" t="s">
        <v>1983</v>
      </c>
      <c r="G385" s="7" t="s">
        <v>1984</v>
      </c>
      <c r="H385" s="7" t="s">
        <v>1985</v>
      </c>
      <c r="J385" s="7" t="s">
        <v>3104</v>
      </c>
    </row>
    <row r="386" spans="1:10">
      <c r="A386" s="7">
        <v>31</v>
      </c>
      <c r="B386" s="7" t="s">
        <v>1521</v>
      </c>
      <c r="C386" s="7" t="s">
        <v>42</v>
      </c>
      <c r="D386" s="7" t="s">
        <v>2006</v>
      </c>
      <c r="E386" s="7" t="s">
        <v>2007</v>
      </c>
      <c r="F386" s="7" t="s">
        <v>2008</v>
      </c>
      <c r="G386" s="7" t="s">
        <v>1984</v>
      </c>
      <c r="I386" s="7" t="s">
        <v>2009</v>
      </c>
      <c r="J386" s="7" t="s">
        <v>3104</v>
      </c>
    </row>
    <row r="387" spans="1:10">
      <c r="A387" s="7">
        <v>32</v>
      </c>
      <c r="B387" s="7" t="s">
        <v>1521</v>
      </c>
      <c r="C387" s="7" t="s">
        <v>42</v>
      </c>
      <c r="D387" s="7" t="s">
        <v>2018</v>
      </c>
      <c r="E387" s="7" t="s">
        <v>2019</v>
      </c>
      <c r="F387" s="7" t="s">
        <v>2020</v>
      </c>
      <c r="G387" s="7" t="s">
        <v>1894</v>
      </c>
      <c r="H387" s="7" t="s">
        <v>2021</v>
      </c>
      <c r="J387" s="7" t="s">
        <v>3104</v>
      </c>
    </row>
    <row r="388" spans="1:10">
      <c r="A388" s="7">
        <v>33</v>
      </c>
      <c r="B388" s="7" t="s">
        <v>1521</v>
      </c>
      <c r="C388" s="7" t="s">
        <v>42</v>
      </c>
      <c r="D388" s="7" t="s">
        <v>2022</v>
      </c>
      <c r="E388" s="7" t="s">
        <v>2023</v>
      </c>
      <c r="F388" s="7" t="s">
        <v>2024</v>
      </c>
      <c r="G388" s="7" t="s">
        <v>1868</v>
      </c>
      <c r="H388" s="7" t="s">
        <v>2025</v>
      </c>
      <c r="I388" s="7" t="s">
        <v>2026</v>
      </c>
      <c r="J388" s="7" t="s">
        <v>3104</v>
      </c>
    </row>
    <row r="389" spans="1:10">
      <c r="A389" s="7">
        <v>34</v>
      </c>
      <c r="B389" s="7" t="s">
        <v>1521</v>
      </c>
      <c r="C389" s="7" t="s">
        <v>42</v>
      </c>
      <c r="D389" s="7" t="s">
        <v>2036</v>
      </c>
      <c r="E389" s="7" t="s">
        <v>2037</v>
      </c>
      <c r="F389" s="7" t="s">
        <v>2038</v>
      </c>
      <c r="G389" s="7" t="s">
        <v>1894</v>
      </c>
      <c r="H389" s="7" t="s">
        <v>2039</v>
      </c>
      <c r="I389" s="7" t="s">
        <v>1613</v>
      </c>
      <c r="J389" s="7" t="s">
        <v>3104</v>
      </c>
    </row>
    <row r="390" spans="1:10">
      <c r="A390" s="7">
        <v>35</v>
      </c>
      <c r="B390" s="7" t="s">
        <v>1521</v>
      </c>
      <c r="C390" s="7" t="s">
        <v>42</v>
      </c>
      <c r="D390" s="7" t="s">
        <v>2040</v>
      </c>
      <c r="E390" s="7" t="s">
        <v>2041</v>
      </c>
      <c r="F390" s="7" t="s">
        <v>2042</v>
      </c>
      <c r="G390" s="7" t="s">
        <v>1894</v>
      </c>
      <c r="H390" s="7" t="s">
        <v>2043</v>
      </c>
      <c r="J390" s="7" t="s">
        <v>3104</v>
      </c>
    </row>
    <row r="391" spans="1:10">
      <c r="A391" s="7">
        <v>36</v>
      </c>
      <c r="B391" s="7" t="s">
        <v>1521</v>
      </c>
      <c r="C391" s="7" t="s">
        <v>42</v>
      </c>
      <c r="D391" s="7" t="s">
        <v>2060</v>
      </c>
      <c r="E391" s="7" t="s">
        <v>2061</v>
      </c>
      <c r="F391" s="7" t="s">
        <v>2062</v>
      </c>
      <c r="G391" s="7" t="s">
        <v>1562</v>
      </c>
      <c r="J391" s="7" t="s">
        <v>3104</v>
      </c>
    </row>
    <row r="392" spans="1:10">
      <c r="A392" s="7">
        <v>37</v>
      </c>
      <c r="B392" s="7" t="s">
        <v>1521</v>
      </c>
      <c r="C392" s="7" t="s">
        <v>42</v>
      </c>
      <c r="D392" s="7" t="s">
        <v>2066</v>
      </c>
      <c r="E392" s="7" t="s">
        <v>2067</v>
      </c>
      <c r="F392" s="7" t="s">
        <v>2068</v>
      </c>
      <c r="G392" s="7" t="s">
        <v>1975</v>
      </c>
      <c r="H392" s="7" t="s">
        <v>2069</v>
      </c>
      <c r="J392" s="7" t="s">
        <v>3104</v>
      </c>
    </row>
    <row r="393" spans="1:10">
      <c r="A393" s="7">
        <v>38</v>
      </c>
      <c r="B393" s="7" t="s">
        <v>1521</v>
      </c>
      <c r="C393" s="7" t="s">
        <v>42</v>
      </c>
      <c r="D393" s="7" t="s">
        <v>2083</v>
      </c>
      <c r="E393" s="7" t="s">
        <v>2084</v>
      </c>
      <c r="F393" s="7" t="s">
        <v>2085</v>
      </c>
      <c r="G393" s="7" t="s">
        <v>1975</v>
      </c>
      <c r="H393" s="7" t="s">
        <v>2086</v>
      </c>
      <c r="J393" s="7" t="s">
        <v>3104</v>
      </c>
    </row>
    <row r="394" spans="1:10">
      <c r="A394" s="7">
        <v>39</v>
      </c>
      <c r="B394" s="7" t="s">
        <v>1521</v>
      </c>
      <c r="C394" s="7" t="s">
        <v>42</v>
      </c>
      <c r="D394" s="7" t="s">
        <v>2091</v>
      </c>
      <c r="E394" s="7" t="s">
        <v>2092</v>
      </c>
      <c r="F394" s="7" t="s">
        <v>2093</v>
      </c>
      <c r="G394" s="7" t="s">
        <v>1975</v>
      </c>
      <c r="H394" s="7" t="s">
        <v>2094</v>
      </c>
      <c r="J394" s="7" t="s">
        <v>3104</v>
      </c>
    </row>
    <row r="395" spans="1:10">
      <c r="A395" s="7">
        <v>40</v>
      </c>
      <c r="B395" s="7" t="s">
        <v>1521</v>
      </c>
      <c r="C395" s="7" t="s">
        <v>42</v>
      </c>
      <c r="D395" s="7" t="s">
        <v>2095</v>
      </c>
      <c r="E395" s="7" t="s">
        <v>2096</v>
      </c>
      <c r="F395" s="7" t="s">
        <v>2097</v>
      </c>
      <c r="G395" s="7" t="s">
        <v>2098</v>
      </c>
      <c r="J395" s="7" t="s">
        <v>3104</v>
      </c>
    </row>
    <row r="396" spans="1:10">
      <c r="A396" s="7">
        <v>41</v>
      </c>
      <c r="B396" s="7" t="s">
        <v>1521</v>
      </c>
      <c r="C396" s="7" t="s">
        <v>42</v>
      </c>
      <c r="D396" s="7" t="s">
        <v>2099</v>
      </c>
      <c r="E396" s="7" t="s">
        <v>2100</v>
      </c>
      <c r="F396" s="7" t="s">
        <v>2101</v>
      </c>
      <c r="G396" s="7" t="s">
        <v>1562</v>
      </c>
      <c r="H396" s="7" t="s">
        <v>2102</v>
      </c>
      <c r="J396" s="7" t="s">
        <v>3104</v>
      </c>
    </row>
    <row r="397" spans="1:10">
      <c r="A397" s="7">
        <v>42</v>
      </c>
      <c r="B397" s="7" t="s">
        <v>1521</v>
      </c>
      <c r="C397" s="7" t="s">
        <v>42</v>
      </c>
      <c r="D397" s="7" t="s">
        <v>2111</v>
      </c>
      <c r="E397" s="7" t="s">
        <v>2112</v>
      </c>
      <c r="F397" s="7" t="s">
        <v>2113</v>
      </c>
      <c r="G397" s="7" t="s">
        <v>1808</v>
      </c>
      <c r="H397" s="7" t="s">
        <v>2114</v>
      </c>
      <c r="J397" s="7" t="s">
        <v>3104</v>
      </c>
    </row>
    <row r="398" spans="1:10">
      <c r="A398" s="7">
        <v>43</v>
      </c>
      <c r="B398" s="7" t="s">
        <v>1521</v>
      </c>
      <c r="C398" s="7" t="s">
        <v>42</v>
      </c>
      <c r="D398" s="7" t="s">
        <v>2131</v>
      </c>
      <c r="E398" s="7" t="s">
        <v>2132</v>
      </c>
      <c r="F398" s="7" t="s">
        <v>2133</v>
      </c>
      <c r="G398" s="7" t="s">
        <v>1562</v>
      </c>
      <c r="H398" s="7" t="s">
        <v>2134</v>
      </c>
      <c r="J398" s="7" t="s">
        <v>3104</v>
      </c>
    </row>
    <row r="399" spans="1:10">
      <c r="A399" s="7">
        <v>44</v>
      </c>
      <c r="B399" s="7" t="s">
        <v>1521</v>
      </c>
      <c r="C399" s="7" t="s">
        <v>42</v>
      </c>
      <c r="D399" s="7" t="s">
        <v>2135</v>
      </c>
      <c r="E399" s="7" t="s">
        <v>2136</v>
      </c>
      <c r="F399" s="7" t="s">
        <v>2137</v>
      </c>
      <c r="G399" s="7" t="s">
        <v>1894</v>
      </c>
      <c r="H399" s="7" t="s">
        <v>2138</v>
      </c>
      <c r="J399" s="7" t="s">
        <v>3104</v>
      </c>
    </row>
    <row r="400" spans="1:10">
      <c r="A400" s="7">
        <v>45</v>
      </c>
      <c r="B400" s="7" t="s">
        <v>1521</v>
      </c>
      <c r="C400" s="7" t="s">
        <v>42</v>
      </c>
      <c r="D400" s="7" t="s">
        <v>2139</v>
      </c>
      <c r="E400" s="7" t="s">
        <v>2140</v>
      </c>
      <c r="F400" s="7" t="s">
        <v>2141</v>
      </c>
      <c r="G400" s="7" t="s">
        <v>1535</v>
      </c>
      <c r="H400" s="7" t="s">
        <v>2142</v>
      </c>
      <c r="J400" s="7" t="s">
        <v>3104</v>
      </c>
    </row>
    <row r="401" spans="1:10">
      <c r="A401" s="7">
        <v>46</v>
      </c>
      <c r="B401" s="7" t="s">
        <v>1521</v>
      </c>
      <c r="C401" s="7" t="s">
        <v>42</v>
      </c>
      <c r="D401" s="7" t="s">
        <v>2152</v>
      </c>
      <c r="E401" s="7" t="s">
        <v>2153</v>
      </c>
      <c r="F401" s="7" t="s">
        <v>2154</v>
      </c>
      <c r="G401" s="7" t="s">
        <v>1894</v>
      </c>
      <c r="H401" s="7" t="s">
        <v>2155</v>
      </c>
      <c r="J401" s="7" t="s">
        <v>3104</v>
      </c>
    </row>
    <row r="402" spans="1:10">
      <c r="A402" s="7">
        <v>47</v>
      </c>
      <c r="B402" s="7" t="s">
        <v>1521</v>
      </c>
      <c r="C402" s="7" t="s">
        <v>42</v>
      </c>
      <c r="D402" s="7" t="s">
        <v>2156</v>
      </c>
      <c r="E402" s="7" t="s">
        <v>2157</v>
      </c>
      <c r="F402" s="7" t="s">
        <v>2158</v>
      </c>
      <c r="G402" s="7" t="s">
        <v>1595</v>
      </c>
      <c r="H402" s="7" t="s">
        <v>2159</v>
      </c>
      <c r="I402" s="7" t="s">
        <v>2160</v>
      </c>
      <c r="J402" s="7" t="s">
        <v>3104</v>
      </c>
    </row>
    <row r="403" spans="1:10">
      <c r="A403" s="7">
        <v>48</v>
      </c>
      <c r="B403" s="7" t="s">
        <v>1521</v>
      </c>
      <c r="C403" s="7" t="s">
        <v>42</v>
      </c>
      <c r="D403" s="7" t="s">
        <v>2166</v>
      </c>
      <c r="E403" s="7" t="s">
        <v>2167</v>
      </c>
      <c r="F403" s="7" t="s">
        <v>2168</v>
      </c>
      <c r="G403" s="7" t="s">
        <v>1571</v>
      </c>
      <c r="H403" s="7" t="s">
        <v>2169</v>
      </c>
      <c r="J403" s="7" t="s">
        <v>3104</v>
      </c>
    </row>
    <row r="404" spans="1:10">
      <c r="A404" s="7">
        <v>49</v>
      </c>
      <c r="B404" s="7" t="s">
        <v>1521</v>
      </c>
      <c r="C404" s="7" t="s">
        <v>42</v>
      </c>
      <c r="D404" s="7" t="s">
        <v>2180</v>
      </c>
      <c r="E404" s="7" t="s">
        <v>2181</v>
      </c>
      <c r="F404" s="7" t="s">
        <v>2182</v>
      </c>
      <c r="G404" s="7" t="s">
        <v>1894</v>
      </c>
      <c r="H404" s="7" t="s">
        <v>2183</v>
      </c>
      <c r="J404" s="7" t="s">
        <v>3104</v>
      </c>
    </row>
    <row r="405" spans="1:10">
      <c r="A405" s="7">
        <v>50</v>
      </c>
      <c r="B405" s="7" t="s">
        <v>1521</v>
      </c>
      <c r="C405" s="7" t="s">
        <v>42</v>
      </c>
      <c r="D405" s="7" t="s">
        <v>2184</v>
      </c>
      <c r="E405" s="7" t="s">
        <v>2185</v>
      </c>
      <c r="F405" s="7" t="s">
        <v>2186</v>
      </c>
      <c r="G405" s="7" t="s">
        <v>1817</v>
      </c>
      <c r="J405" s="7" t="s">
        <v>3104</v>
      </c>
    </row>
    <row r="406" spans="1:10">
      <c r="A406" s="7">
        <v>51</v>
      </c>
      <c r="B406" s="7" t="s">
        <v>1521</v>
      </c>
      <c r="C406" s="7" t="s">
        <v>42</v>
      </c>
      <c r="D406" s="7" t="s">
        <v>2187</v>
      </c>
      <c r="E406" s="7" t="s">
        <v>2188</v>
      </c>
      <c r="F406" s="7" t="s">
        <v>2189</v>
      </c>
      <c r="G406" s="7" t="s">
        <v>1894</v>
      </c>
      <c r="J406" s="7" t="s">
        <v>3104</v>
      </c>
    </row>
    <row r="407" spans="1:10">
      <c r="A407" s="7">
        <v>52</v>
      </c>
      <c r="B407" s="7" t="s">
        <v>1521</v>
      </c>
      <c r="C407" s="7" t="s">
        <v>42</v>
      </c>
      <c r="D407" s="7" t="s">
        <v>2190</v>
      </c>
      <c r="E407" s="7" t="s">
        <v>2191</v>
      </c>
      <c r="F407" s="7" t="s">
        <v>2192</v>
      </c>
      <c r="G407" s="7" t="s">
        <v>1975</v>
      </c>
      <c r="H407" s="7" t="s">
        <v>2193</v>
      </c>
      <c r="J407" s="7" t="s">
        <v>3104</v>
      </c>
    </row>
    <row r="408" spans="1:10">
      <c r="A408" s="7">
        <v>53</v>
      </c>
      <c r="B408" s="7" t="s">
        <v>1521</v>
      </c>
      <c r="C408" s="7" t="s">
        <v>42</v>
      </c>
      <c r="D408" s="7" t="s">
        <v>2194</v>
      </c>
      <c r="E408" s="7" t="s">
        <v>2195</v>
      </c>
      <c r="F408" s="7" t="s">
        <v>2196</v>
      </c>
      <c r="G408" s="7" t="s">
        <v>1571</v>
      </c>
      <c r="H408" s="7" t="s">
        <v>2197</v>
      </c>
      <c r="I408" s="7" t="s">
        <v>2198</v>
      </c>
      <c r="J408" s="7" t="s">
        <v>3104</v>
      </c>
    </row>
    <row r="409" spans="1:10">
      <c r="A409" s="7">
        <v>54</v>
      </c>
      <c r="B409" s="7" t="s">
        <v>1521</v>
      </c>
      <c r="C409" s="7" t="s">
        <v>42</v>
      </c>
      <c r="D409" s="7" t="s">
        <v>2199</v>
      </c>
      <c r="E409" s="7" t="s">
        <v>2200</v>
      </c>
      <c r="F409" s="7" t="s">
        <v>2201</v>
      </c>
      <c r="G409" s="7" t="s">
        <v>1595</v>
      </c>
      <c r="J409" s="7" t="s">
        <v>3104</v>
      </c>
    </row>
    <row r="410" spans="1:10">
      <c r="A410" s="7">
        <v>55</v>
      </c>
      <c r="B410" s="7" t="s">
        <v>1521</v>
      </c>
      <c r="C410" s="7" t="s">
        <v>42</v>
      </c>
      <c r="D410" s="7" t="s">
        <v>2210</v>
      </c>
      <c r="E410" s="7" t="s">
        <v>2211</v>
      </c>
      <c r="F410" s="7" t="s">
        <v>2212</v>
      </c>
      <c r="G410" s="7" t="s">
        <v>1571</v>
      </c>
      <c r="I410" s="7" t="s">
        <v>2213</v>
      </c>
      <c r="J410" s="7" t="s">
        <v>3104</v>
      </c>
    </row>
    <row r="411" spans="1:10">
      <c r="A411" s="7">
        <v>56</v>
      </c>
      <c r="B411" s="7" t="s">
        <v>1521</v>
      </c>
      <c r="C411" s="7" t="s">
        <v>42</v>
      </c>
      <c r="D411" s="7" t="s">
        <v>2218</v>
      </c>
      <c r="E411" s="7" t="s">
        <v>2219</v>
      </c>
      <c r="F411" s="7" t="s">
        <v>2220</v>
      </c>
      <c r="G411" s="7" t="s">
        <v>2221</v>
      </c>
      <c r="H411" s="7" t="s">
        <v>2222</v>
      </c>
      <c r="J411" s="7" t="s">
        <v>3104</v>
      </c>
    </row>
    <row r="412" spans="1:10">
      <c r="A412" s="7">
        <v>57</v>
      </c>
      <c r="B412" s="7" t="s">
        <v>1521</v>
      </c>
      <c r="C412" s="7" t="s">
        <v>42</v>
      </c>
      <c r="D412" s="7" t="s">
        <v>2236</v>
      </c>
      <c r="E412" s="7" t="s">
        <v>2237</v>
      </c>
      <c r="F412" s="7" t="s">
        <v>2238</v>
      </c>
      <c r="G412" s="7" t="s">
        <v>1567</v>
      </c>
      <c r="H412" s="7" t="s">
        <v>2239</v>
      </c>
      <c r="J412" s="7" t="s">
        <v>3104</v>
      </c>
    </row>
    <row r="413" spans="1:10">
      <c r="A413" s="7">
        <v>58</v>
      </c>
      <c r="B413" s="7" t="s">
        <v>1521</v>
      </c>
      <c r="C413" s="7" t="s">
        <v>42</v>
      </c>
      <c r="D413" s="7" t="s">
        <v>2240</v>
      </c>
      <c r="E413" s="7" t="s">
        <v>2241</v>
      </c>
      <c r="F413" s="7" t="s">
        <v>1578</v>
      </c>
      <c r="G413" s="7" t="s">
        <v>2242</v>
      </c>
      <c r="H413" s="7" t="s">
        <v>1580</v>
      </c>
      <c r="J413" s="7" t="s">
        <v>3104</v>
      </c>
    </row>
    <row r="414" spans="1:10">
      <c r="A414" s="7">
        <v>59</v>
      </c>
      <c r="B414" s="7" t="s">
        <v>1521</v>
      </c>
      <c r="C414" s="7" t="s">
        <v>42</v>
      </c>
      <c r="D414" s="7" t="s">
        <v>2243</v>
      </c>
      <c r="E414" s="7" t="s">
        <v>2244</v>
      </c>
      <c r="F414" s="7" t="s">
        <v>2245</v>
      </c>
      <c r="G414" s="7" t="s">
        <v>1894</v>
      </c>
      <c r="H414" s="7" t="s">
        <v>2246</v>
      </c>
      <c r="J414" s="7" t="s">
        <v>3104</v>
      </c>
    </row>
    <row r="415" spans="1:10">
      <c r="A415" s="7">
        <v>60</v>
      </c>
      <c r="B415" s="7" t="s">
        <v>1521</v>
      </c>
      <c r="C415" s="7" t="s">
        <v>42</v>
      </c>
      <c r="D415" s="7" t="s">
        <v>2251</v>
      </c>
      <c r="E415" s="7" t="s">
        <v>2252</v>
      </c>
      <c r="F415" s="7" t="s">
        <v>2253</v>
      </c>
      <c r="G415" s="7" t="s">
        <v>1813</v>
      </c>
      <c r="H415" s="7" t="s">
        <v>2254</v>
      </c>
      <c r="J415" s="7" t="s">
        <v>3104</v>
      </c>
    </row>
    <row r="416" spans="1:10">
      <c r="A416" s="7">
        <v>61</v>
      </c>
      <c r="B416" s="7" t="s">
        <v>1521</v>
      </c>
      <c r="C416" s="7" t="s">
        <v>42</v>
      </c>
      <c r="D416" s="7" t="s">
        <v>2255</v>
      </c>
      <c r="E416" s="7" t="s">
        <v>2256</v>
      </c>
      <c r="F416" s="7" t="s">
        <v>2257</v>
      </c>
      <c r="G416" s="7" t="s">
        <v>1804</v>
      </c>
      <c r="I416" s="7" t="s">
        <v>2258</v>
      </c>
      <c r="J416" s="7" t="s">
        <v>3104</v>
      </c>
    </row>
    <row r="417" spans="1:10">
      <c r="A417" s="7">
        <v>62</v>
      </c>
      <c r="B417" s="7" t="s">
        <v>1521</v>
      </c>
      <c r="C417" s="7" t="s">
        <v>42</v>
      </c>
      <c r="D417" s="7" t="s">
        <v>2259</v>
      </c>
      <c r="E417" s="7" t="s">
        <v>2260</v>
      </c>
      <c r="F417" s="7" t="s">
        <v>2261</v>
      </c>
      <c r="G417" s="7" t="s">
        <v>1817</v>
      </c>
      <c r="H417" s="7" t="s">
        <v>2262</v>
      </c>
      <c r="J417" s="7" t="s">
        <v>3104</v>
      </c>
    </row>
    <row r="418" spans="1:10">
      <c r="A418" s="7">
        <v>63</v>
      </c>
      <c r="B418" s="7" t="s">
        <v>1521</v>
      </c>
      <c r="C418" s="7" t="s">
        <v>42</v>
      </c>
      <c r="D418" s="7" t="s">
        <v>2268</v>
      </c>
      <c r="E418" s="7" t="s">
        <v>2269</v>
      </c>
      <c r="F418" s="7" t="s">
        <v>2270</v>
      </c>
      <c r="G418" s="7" t="s">
        <v>1894</v>
      </c>
      <c r="H418" s="7" t="s">
        <v>2271</v>
      </c>
      <c r="J418" s="7" t="s">
        <v>3104</v>
      </c>
    </row>
    <row r="419" spans="1:10">
      <c r="A419" s="7">
        <v>64</v>
      </c>
      <c r="B419" s="7" t="s">
        <v>1521</v>
      </c>
      <c r="C419" s="7" t="s">
        <v>42</v>
      </c>
      <c r="D419" s="7" t="s">
        <v>2276</v>
      </c>
      <c r="E419" s="7" t="s">
        <v>2277</v>
      </c>
      <c r="F419" s="7" t="s">
        <v>2278</v>
      </c>
      <c r="G419" s="7" t="s">
        <v>1817</v>
      </c>
      <c r="H419" s="7" t="s">
        <v>2279</v>
      </c>
      <c r="J419" s="7" t="s">
        <v>3104</v>
      </c>
    </row>
    <row r="420" spans="1:10">
      <c r="A420" s="7">
        <v>65</v>
      </c>
      <c r="B420" s="7" t="s">
        <v>1521</v>
      </c>
      <c r="C420" s="7" t="s">
        <v>42</v>
      </c>
      <c r="D420" s="7" t="s">
        <v>2280</v>
      </c>
      <c r="E420" s="7" t="s">
        <v>2281</v>
      </c>
      <c r="F420" s="7" t="s">
        <v>2282</v>
      </c>
      <c r="G420" s="7" t="s">
        <v>1562</v>
      </c>
      <c r="H420" s="7" t="s">
        <v>2283</v>
      </c>
      <c r="I420" s="7" t="s">
        <v>2284</v>
      </c>
      <c r="J420" s="7" t="s">
        <v>3104</v>
      </c>
    </row>
    <row r="421" spans="1:10">
      <c r="A421" s="7">
        <v>66</v>
      </c>
      <c r="B421" s="7" t="s">
        <v>1521</v>
      </c>
      <c r="C421" s="7" t="s">
        <v>42</v>
      </c>
      <c r="D421" s="7" t="s">
        <v>3017</v>
      </c>
      <c r="E421" s="7" t="s">
        <v>2286</v>
      </c>
      <c r="F421" s="7" t="s">
        <v>3018</v>
      </c>
      <c r="G421" s="7" t="s">
        <v>1562</v>
      </c>
      <c r="H421" s="7" t="s">
        <v>3019</v>
      </c>
      <c r="I421" s="7" t="s">
        <v>3020</v>
      </c>
      <c r="J421" s="7" t="s">
        <v>3104</v>
      </c>
    </row>
    <row r="422" spans="1:10">
      <c r="A422" s="7">
        <v>67</v>
      </c>
      <c r="B422" s="7" t="s">
        <v>1521</v>
      </c>
      <c r="C422" s="7" t="s">
        <v>42</v>
      </c>
      <c r="D422" s="7" t="s">
        <v>2285</v>
      </c>
      <c r="E422" s="7" t="s">
        <v>2286</v>
      </c>
      <c r="F422" s="7" t="s">
        <v>2287</v>
      </c>
      <c r="G422" s="7" t="s">
        <v>1562</v>
      </c>
      <c r="H422" s="7" t="s">
        <v>2288</v>
      </c>
      <c r="J422" s="7" t="s">
        <v>3104</v>
      </c>
    </row>
    <row r="423" spans="1:10">
      <c r="A423" s="7">
        <v>68</v>
      </c>
      <c r="B423" s="7" t="s">
        <v>1521</v>
      </c>
      <c r="C423" s="7" t="s">
        <v>42</v>
      </c>
      <c r="D423" s="7" t="s">
        <v>2289</v>
      </c>
      <c r="E423" s="7" t="s">
        <v>2290</v>
      </c>
      <c r="F423" s="7" t="s">
        <v>2291</v>
      </c>
      <c r="G423" s="7" t="s">
        <v>2051</v>
      </c>
      <c r="H423" s="7" t="s">
        <v>2292</v>
      </c>
      <c r="J423" s="7" t="s">
        <v>3104</v>
      </c>
    </row>
    <row r="424" spans="1:10">
      <c r="A424" s="7">
        <v>69</v>
      </c>
      <c r="B424" s="7" t="s">
        <v>1521</v>
      </c>
      <c r="C424" s="7" t="s">
        <v>42</v>
      </c>
      <c r="D424" s="7" t="s">
        <v>2293</v>
      </c>
      <c r="E424" s="7" t="s">
        <v>2294</v>
      </c>
      <c r="F424" s="7" t="s">
        <v>2295</v>
      </c>
      <c r="G424" s="7" t="s">
        <v>1595</v>
      </c>
      <c r="H424" s="7" t="s">
        <v>2296</v>
      </c>
      <c r="J424" s="7" t="s">
        <v>3104</v>
      </c>
    </row>
    <row r="425" spans="1:10">
      <c r="A425" s="7">
        <v>70</v>
      </c>
      <c r="B425" s="7" t="s">
        <v>1521</v>
      </c>
      <c r="C425" s="7" t="s">
        <v>42</v>
      </c>
      <c r="D425" s="7" t="s">
        <v>2297</v>
      </c>
      <c r="E425" s="7" t="s">
        <v>2298</v>
      </c>
      <c r="F425" s="7" t="s">
        <v>2299</v>
      </c>
      <c r="G425" s="7" t="s">
        <v>1567</v>
      </c>
      <c r="H425" s="7" t="s">
        <v>2300</v>
      </c>
      <c r="J425" s="7" t="s">
        <v>3104</v>
      </c>
    </row>
    <row r="426" spans="1:10">
      <c r="A426" s="7">
        <v>71</v>
      </c>
      <c r="B426" s="7" t="s">
        <v>1521</v>
      </c>
      <c r="C426" s="7" t="s">
        <v>42</v>
      </c>
      <c r="D426" s="7" t="s">
        <v>3021</v>
      </c>
      <c r="E426" s="7" t="s">
        <v>3022</v>
      </c>
      <c r="F426" s="7" t="s">
        <v>3023</v>
      </c>
      <c r="G426" s="7" t="s">
        <v>1595</v>
      </c>
      <c r="H426" s="7" t="s">
        <v>3024</v>
      </c>
      <c r="I426" s="7" t="s">
        <v>3025</v>
      </c>
      <c r="J426" s="7" t="s">
        <v>3104</v>
      </c>
    </row>
    <row r="427" spans="1:10">
      <c r="A427" s="7">
        <v>72</v>
      </c>
      <c r="B427" s="7" t="s">
        <v>1521</v>
      </c>
      <c r="C427" s="7" t="s">
        <v>42</v>
      </c>
      <c r="D427" s="7" t="s">
        <v>2311</v>
      </c>
      <c r="E427" s="7" t="s">
        <v>2312</v>
      </c>
      <c r="F427" s="7" t="s">
        <v>2313</v>
      </c>
      <c r="G427" s="7" t="s">
        <v>2314</v>
      </c>
      <c r="H427" s="7" t="s">
        <v>2315</v>
      </c>
      <c r="J427" s="7" t="s">
        <v>3104</v>
      </c>
    </row>
    <row r="428" spans="1:10">
      <c r="A428" s="7">
        <v>73</v>
      </c>
      <c r="B428" s="7" t="s">
        <v>1521</v>
      </c>
      <c r="C428" s="7" t="s">
        <v>42</v>
      </c>
      <c r="D428" s="7" t="s">
        <v>2329</v>
      </c>
      <c r="E428" s="7" t="s">
        <v>2330</v>
      </c>
      <c r="F428" s="7" t="s">
        <v>2331</v>
      </c>
      <c r="G428" s="7" t="s">
        <v>1562</v>
      </c>
      <c r="H428" s="7" t="s">
        <v>2332</v>
      </c>
      <c r="J428" s="7" t="s">
        <v>3104</v>
      </c>
    </row>
    <row r="429" spans="1:10">
      <c r="A429" s="7">
        <v>74</v>
      </c>
      <c r="B429" s="7" t="s">
        <v>1521</v>
      </c>
      <c r="C429" s="7" t="s">
        <v>42</v>
      </c>
      <c r="D429" s="7" t="s">
        <v>2333</v>
      </c>
      <c r="E429" s="7" t="s">
        <v>2334</v>
      </c>
      <c r="F429" s="7" t="s">
        <v>2335</v>
      </c>
      <c r="G429" s="7" t="s">
        <v>2314</v>
      </c>
      <c r="H429" s="7" t="s">
        <v>2336</v>
      </c>
      <c r="J429" s="7" t="s">
        <v>3104</v>
      </c>
    </row>
    <row r="430" spans="1:10">
      <c r="A430" s="7">
        <v>75</v>
      </c>
      <c r="B430" s="7" t="s">
        <v>1521</v>
      </c>
      <c r="C430" s="7" t="s">
        <v>42</v>
      </c>
      <c r="D430" s="7" t="s">
        <v>3026</v>
      </c>
      <c r="E430" s="7" t="s">
        <v>3027</v>
      </c>
      <c r="F430" s="7" t="s">
        <v>3028</v>
      </c>
      <c r="G430" s="7" t="s">
        <v>1804</v>
      </c>
      <c r="J430" s="7" t="s">
        <v>3104</v>
      </c>
    </row>
    <row r="431" spans="1:10">
      <c r="A431" s="7">
        <v>76</v>
      </c>
      <c r="B431" s="7" t="s">
        <v>1521</v>
      </c>
      <c r="C431" s="7" t="s">
        <v>42</v>
      </c>
      <c r="D431" s="7" t="s">
        <v>2346</v>
      </c>
      <c r="E431" s="7" t="s">
        <v>2347</v>
      </c>
      <c r="F431" s="7" t="s">
        <v>2348</v>
      </c>
      <c r="G431" s="7" t="s">
        <v>1595</v>
      </c>
      <c r="H431" s="7" t="s">
        <v>2349</v>
      </c>
      <c r="I431" s="7" t="s">
        <v>2350</v>
      </c>
      <c r="J431" s="7" t="s">
        <v>3104</v>
      </c>
    </row>
    <row r="432" spans="1:10">
      <c r="A432" s="7">
        <v>77</v>
      </c>
      <c r="B432" s="7" t="s">
        <v>1521</v>
      </c>
      <c r="C432" s="7" t="s">
        <v>42</v>
      </c>
      <c r="D432" s="7" t="s">
        <v>2354</v>
      </c>
      <c r="E432" s="7" t="s">
        <v>2355</v>
      </c>
      <c r="F432" s="7" t="s">
        <v>2356</v>
      </c>
      <c r="G432" s="7" t="s">
        <v>1817</v>
      </c>
      <c r="H432" s="7" t="s">
        <v>2357</v>
      </c>
      <c r="I432" s="7" t="s">
        <v>2358</v>
      </c>
      <c r="J432" s="7" t="s">
        <v>3104</v>
      </c>
    </row>
    <row r="433" spans="1:10">
      <c r="A433" s="7">
        <v>78</v>
      </c>
      <c r="B433" s="7" t="s">
        <v>1521</v>
      </c>
      <c r="C433" s="7" t="s">
        <v>42</v>
      </c>
      <c r="D433" s="7" t="s">
        <v>2359</v>
      </c>
      <c r="E433" s="7" t="s">
        <v>2360</v>
      </c>
      <c r="F433" s="7" t="s">
        <v>2361</v>
      </c>
      <c r="G433" s="7" t="s">
        <v>1571</v>
      </c>
      <c r="H433" s="7" t="s">
        <v>2362</v>
      </c>
      <c r="J433" s="7" t="s">
        <v>3104</v>
      </c>
    </row>
    <row r="434" spans="1:10">
      <c r="A434" s="7">
        <v>79</v>
      </c>
      <c r="B434" s="7" t="s">
        <v>1521</v>
      </c>
      <c r="C434" s="7" t="s">
        <v>42</v>
      </c>
      <c r="D434" s="7" t="s">
        <v>2368</v>
      </c>
      <c r="E434" s="7" t="s">
        <v>2364</v>
      </c>
      <c r="F434" s="7" t="s">
        <v>2369</v>
      </c>
      <c r="G434" s="7" t="s">
        <v>1817</v>
      </c>
      <c r="H434" s="7" t="s">
        <v>2370</v>
      </c>
      <c r="J434" s="7" t="s">
        <v>3104</v>
      </c>
    </row>
    <row r="435" spans="1:10">
      <c r="A435" s="7">
        <v>80</v>
      </c>
      <c r="B435" s="7" t="s">
        <v>1521</v>
      </c>
      <c r="C435" s="7" t="s">
        <v>42</v>
      </c>
      <c r="D435" s="7" t="s">
        <v>2375</v>
      </c>
      <c r="E435" s="7" t="s">
        <v>2376</v>
      </c>
      <c r="F435" s="7" t="s">
        <v>2377</v>
      </c>
      <c r="G435" s="7" t="s">
        <v>1562</v>
      </c>
      <c r="H435" s="7" t="s">
        <v>2378</v>
      </c>
      <c r="J435" s="7" t="s">
        <v>3104</v>
      </c>
    </row>
    <row r="436" spans="1:10">
      <c r="A436" s="7">
        <v>81</v>
      </c>
      <c r="B436" s="7" t="s">
        <v>1521</v>
      </c>
      <c r="C436" s="7" t="s">
        <v>42</v>
      </c>
      <c r="D436" s="7" t="s">
        <v>3029</v>
      </c>
      <c r="E436" s="7" t="s">
        <v>3030</v>
      </c>
      <c r="F436" s="7" t="s">
        <v>3031</v>
      </c>
      <c r="G436" s="7" t="s">
        <v>2366</v>
      </c>
      <c r="I436" s="7" t="s">
        <v>3032</v>
      </c>
      <c r="J436" s="7" t="s">
        <v>3104</v>
      </c>
    </row>
    <row r="437" spans="1:10">
      <c r="A437" s="7">
        <v>82</v>
      </c>
      <c r="B437" s="7" t="s">
        <v>1521</v>
      </c>
      <c r="C437" s="7" t="s">
        <v>42</v>
      </c>
      <c r="D437" s="7" t="s">
        <v>2395</v>
      </c>
      <c r="E437" s="7" t="s">
        <v>2396</v>
      </c>
      <c r="F437" s="7" t="s">
        <v>2397</v>
      </c>
      <c r="G437" s="7" t="s">
        <v>1894</v>
      </c>
      <c r="H437" s="7" t="s">
        <v>2398</v>
      </c>
      <c r="I437" s="7" t="s">
        <v>1951</v>
      </c>
      <c r="J437" s="7" t="s">
        <v>3104</v>
      </c>
    </row>
    <row r="438" spans="1:10">
      <c r="A438" s="7">
        <v>83</v>
      </c>
      <c r="B438" s="7" t="s">
        <v>1521</v>
      </c>
      <c r="C438" s="7" t="s">
        <v>42</v>
      </c>
      <c r="D438" s="7" t="s">
        <v>2407</v>
      </c>
      <c r="E438" s="7" t="s">
        <v>2408</v>
      </c>
      <c r="F438" s="7" t="s">
        <v>2409</v>
      </c>
      <c r="G438" s="7" t="s">
        <v>1567</v>
      </c>
      <c r="J438" s="7" t="s">
        <v>3104</v>
      </c>
    </row>
    <row r="439" spans="1:10">
      <c r="A439" s="7">
        <v>84</v>
      </c>
      <c r="B439" s="7" t="s">
        <v>1521</v>
      </c>
      <c r="C439" s="7" t="s">
        <v>42</v>
      </c>
      <c r="D439" s="7" t="s">
        <v>2410</v>
      </c>
      <c r="E439" s="7" t="s">
        <v>2408</v>
      </c>
      <c r="F439" s="7" t="s">
        <v>2411</v>
      </c>
      <c r="G439" s="7" t="s">
        <v>1562</v>
      </c>
      <c r="H439" s="7" t="s">
        <v>2412</v>
      </c>
      <c r="J439" s="7" t="s">
        <v>3104</v>
      </c>
    </row>
    <row r="440" spans="1:10">
      <c r="A440" s="7">
        <v>85</v>
      </c>
      <c r="B440" s="7" t="s">
        <v>1521</v>
      </c>
      <c r="C440" s="7" t="s">
        <v>42</v>
      </c>
      <c r="D440" s="7" t="s">
        <v>2413</v>
      </c>
      <c r="E440" s="7" t="s">
        <v>2414</v>
      </c>
      <c r="F440" s="7" t="s">
        <v>2415</v>
      </c>
      <c r="G440" s="7" t="s">
        <v>1571</v>
      </c>
      <c r="H440" s="7" t="s">
        <v>2416</v>
      </c>
      <c r="J440" s="7" t="s">
        <v>3104</v>
      </c>
    </row>
    <row r="441" spans="1:10">
      <c r="A441" s="7">
        <v>86</v>
      </c>
      <c r="B441" s="7" t="s">
        <v>1521</v>
      </c>
      <c r="C441" s="7" t="s">
        <v>42</v>
      </c>
      <c r="D441" s="7" t="s">
        <v>2417</v>
      </c>
      <c r="E441" s="7" t="s">
        <v>2418</v>
      </c>
      <c r="F441" s="7" t="s">
        <v>2419</v>
      </c>
      <c r="G441" s="7" t="s">
        <v>2178</v>
      </c>
      <c r="H441" s="7" t="s">
        <v>2420</v>
      </c>
      <c r="J441" s="7" t="s">
        <v>3104</v>
      </c>
    </row>
    <row r="442" spans="1:10">
      <c r="A442" s="7">
        <v>87</v>
      </c>
      <c r="B442" s="7" t="s">
        <v>1521</v>
      </c>
      <c r="C442" s="7" t="s">
        <v>42</v>
      </c>
      <c r="D442" s="7" t="s">
        <v>2421</v>
      </c>
      <c r="E442" s="7" t="s">
        <v>2422</v>
      </c>
      <c r="F442" s="7" t="s">
        <v>2423</v>
      </c>
      <c r="G442" s="7" t="s">
        <v>1571</v>
      </c>
      <c r="H442" s="7" t="s">
        <v>2424</v>
      </c>
      <c r="I442" s="7" t="s">
        <v>2425</v>
      </c>
      <c r="J442" s="7" t="s">
        <v>3104</v>
      </c>
    </row>
    <row r="443" spans="1:10">
      <c r="A443" s="7">
        <v>88</v>
      </c>
      <c r="B443" s="7" t="s">
        <v>1521</v>
      </c>
      <c r="C443" s="7" t="s">
        <v>42</v>
      </c>
      <c r="D443" s="7" t="s">
        <v>2426</v>
      </c>
      <c r="E443" s="7" t="s">
        <v>2427</v>
      </c>
      <c r="F443" s="7" t="s">
        <v>2428</v>
      </c>
      <c r="G443" s="7" t="s">
        <v>2314</v>
      </c>
      <c r="H443" s="7" t="s">
        <v>2429</v>
      </c>
      <c r="J443" s="7" t="s">
        <v>3104</v>
      </c>
    </row>
    <row r="444" spans="1:10">
      <c r="A444" s="7">
        <v>89</v>
      </c>
      <c r="B444" s="7" t="s">
        <v>1521</v>
      </c>
      <c r="C444" s="7" t="s">
        <v>42</v>
      </c>
      <c r="D444" s="7" t="s">
        <v>2435</v>
      </c>
      <c r="E444" s="7" t="s">
        <v>2436</v>
      </c>
      <c r="F444" s="7" t="s">
        <v>2437</v>
      </c>
      <c r="G444" s="7" t="s">
        <v>1571</v>
      </c>
      <c r="H444" s="7" t="s">
        <v>2438</v>
      </c>
      <c r="I444" s="7" t="s">
        <v>2439</v>
      </c>
      <c r="J444" s="7" t="s">
        <v>3104</v>
      </c>
    </row>
    <row r="445" spans="1:10">
      <c r="A445" s="7">
        <v>90</v>
      </c>
      <c r="B445" s="7" t="s">
        <v>1521</v>
      </c>
      <c r="C445" s="7" t="s">
        <v>42</v>
      </c>
      <c r="D445" s="7" t="s">
        <v>2444</v>
      </c>
      <c r="E445" s="7" t="s">
        <v>2445</v>
      </c>
      <c r="F445" s="7" t="s">
        <v>2446</v>
      </c>
      <c r="G445" s="7" t="s">
        <v>1894</v>
      </c>
      <c r="H445" s="7" t="s">
        <v>2447</v>
      </c>
      <c r="J445" s="7" t="s">
        <v>3104</v>
      </c>
    </row>
    <row r="446" spans="1:10">
      <c r="A446" s="7">
        <v>91</v>
      </c>
      <c r="B446" s="7" t="s">
        <v>1521</v>
      </c>
      <c r="C446" s="7" t="s">
        <v>42</v>
      </c>
      <c r="D446" s="7" t="s">
        <v>2448</v>
      </c>
      <c r="E446" s="7" t="s">
        <v>2449</v>
      </c>
      <c r="F446" s="7" t="s">
        <v>2450</v>
      </c>
      <c r="G446" s="7" t="s">
        <v>1557</v>
      </c>
      <c r="H446" s="7" t="s">
        <v>2451</v>
      </c>
      <c r="I446" s="7" t="s">
        <v>2452</v>
      </c>
      <c r="J446" s="7" t="s">
        <v>3104</v>
      </c>
    </row>
    <row r="447" spans="1:10">
      <c r="A447" s="7">
        <v>92</v>
      </c>
      <c r="B447" s="7" t="s">
        <v>1521</v>
      </c>
      <c r="C447" s="7" t="s">
        <v>42</v>
      </c>
      <c r="D447" s="7" t="s">
        <v>2453</v>
      </c>
      <c r="E447" s="7" t="s">
        <v>2454</v>
      </c>
      <c r="F447" s="7" t="s">
        <v>2455</v>
      </c>
      <c r="G447" s="7" t="s">
        <v>1817</v>
      </c>
      <c r="J447" s="7" t="s">
        <v>3104</v>
      </c>
    </row>
    <row r="448" spans="1:10">
      <c r="A448" s="7">
        <v>93</v>
      </c>
      <c r="B448" s="7" t="s">
        <v>1521</v>
      </c>
      <c r="C448" s="7" t="s">
        <v>42</v>
      </c>
      <c r="D448" s="7" t="s">
        <v>2456</v>
      </c>
      <c r="E448" s="7" t="s">
        <v>2457</v>
      </c>
      <c r="F448" s="7" t="s">
        <v>2458</v>
      </c>
      <c r="G448" s="7" t="s">
        <v>2459</v>
      </c>
      <c r="H448" s="7" t="s">
        <v>2460</v>
      </c>
      <c r="J448" s="7" t="s">
        <v>3104</v>
      </c>
    </row>
    <row r="449" spans="1:10">
      <c r="A449" s="7">
        <v>94</v>
      </c>
      <c r="B449" s="7" t="s">
        <v>1521</v>
      </c>
      <c r="C449" s="7" t="s">
        <v>42</v>
      </c>
      <c r="D449" s="7" t="s">
        <v>3033</v>
      </c>
      <c r="E449" s="7" t="s">
        <v>3034</v>
      </c>
      <c r="F449" s="7" t="s">
        <v>3035</v>
      </c>
      <c r="G449" s="7" t="s">
        <v>1562</v>
      </c>
      <c r="H449" s="7" t="s">
        <v>2433</v>
      </c>
      <c r="I449" s="7" t="s">
        <v>3036</v>
      </c>
      <c r="J449" s="7" t="s">
        <v>3104</v>
      </c>
    </row>
    <row r="450" spans="1:10">
      <c r="A450" s="7">
        <v>95</v>
      </c>
      <c r="B450" s="7" t="s">
        <v>1521</v>
      </c>
      <c r="C450" s="7" t="s">
        <v>42</v>
      </c>
      <c r="D450" s="7" t="s">
        <v>3037</v>
      </c>
      <c r="E450" s="7" t="s">
        <v>3038</v>
      </c>
      <c r="F450" s="7" t="s">
        <v>3039</v>
      </c>
      <c r="G450" s="7" t="s">
        <v>1589</v>
      </c>
      <c r="J450" s="7" t="s">
        <v>3104</v>
      </c>
    </row>
    <row r="451" spans="1:10">
      <c r="A451" s="7">
        <v>96</v>
      </c>
      <c r="B451" s="7" t="s">
        <v>1521</v>
      </c>
      <c r="C451" s="7" t="s">
        <v>42</v>
      </c>
      <c r="D451" s="7" t="s">
        <v>2465</v>
      </c>
      <c r="E451" s="7" t="s">
        <v>2466</v>
      </c>
      <c r="F451" s="7" t="s">
        <v>2467</v>
      </c>
      <c r="G451" s="7" t="s">
        <v>1571</v>
      </c>
      <c r="H451" s="7" t="s">
        <v>2468</v>
      </c>
      <c r="J451" s="7" t="s">
        <v>3104</v>
      </c>
    </row>
    <row r="452" spans="1:10">
      <c r="A452" s="7">
        <v>97</v>
      </c>
      <c r="B452" s="7" t="s">
        <v>1521</v>
      </c>
      <c r="C452" s="7" t="s">
        <v>42</v>
      </c>
      <c r="D452" s="7" t="s">
        <v>3040</v>
      </c>
      <c r="E452" s="7" t="s">
        <v>3041</v>
      </c>
      <c r="F452" s="7" t="s">
        <v>3042</v>
      </c>
      <c r="G452" s="7" t="s">
        <v>1562</v>
      </c>
      <c r="H452" s="7" t="s">
        <v>3043</v>
      </c>
      <c r="I452" s="7" t="s">
        <v>3044</v>
      </c>
      <c r="J452" s="7" t="s">
        <v>3104</v>
      </c>
    </row>
    <row r="453" spans="1:10">
      <c r="A453" s="7">
        <v>98</v>
      </c>
      <c r="B453" s="7" t="s">
        <v>1521</v>
      </c>
      <c r="C453" s="7" t="s">
        <v>42</v>
      </c>
      <c r="D453" s="7" t="s">
        <v>2469</v>
      </c>
      <c r="E453" s="7" t="s">
        <v>2470</v>
      </c>
      <c r="F453" s="7" t="s">
        <v>2471</v>
      </c>
      <c r="G453" s="7" t="s">
        <v>2314</v>
      </c>
      <c r="J453" s="7" t="s">
        <v>3104</v>
      </c>
    </row>
    <row r="454" spans="1:10">
      <c r="A454" s="7">
        <v>99</v>
      </c>
      <c r="B454" s="7" t="s">
        <v>1521</v>
      </c>
      <c r="C454" s="7" t="s">
        <v>42</v>
      </c>
      <c r="D454" s="7" t="s">
        <v>2472</v>
      </c>
      <c r="E454" s="7" t="s">
        <v>2473</v>
      </c>
      <c r="F454" s="7" t="s">
        <v>2474</v>
      </c>
      <c r="G454" s="7" t="s">
        <v>1808</v>
      </c>
      <c r="H454" s="7" t="s">
        <v>2475</v>
      </c>
      <c r="I454" s="7" t="s">
        <v>2476</v>
      </c>
      <c r="J454" s="7" t="s">
        <v>3104</v>
      </c>
    </row>
    <row r="455" spans="1:10">
      <c r="A455" s="7">
        <v>100</v>
      </c>
      <c r="B455" s="7" t="s">
        <v>1521</v>
      </c>
      <c r="C455" s="7" t="s">
        <v>42</v>
      </c>
      <c r="D455" s="7" t="s">
        <v>3045</v>
      </c>
      <c r="E455" s="7" t="s">
        <v>3046</v>
      </c>
      <c r="F455" s="7" t="s">
        <v>3047</v>
      </c>
      <c r="G455" s="7" t="s">
        <v>1562</v>
      </c>
      <c r="H455" s="7" t="s">
        <v>2480</v>
      </c>
      <c r="J455" s="7" t="s">
        <v>3104</v>
      </c>
    </row>
    <row r="456" spans="1:10">
      <c r="A456" s="7">
        <v>101</v>
      </c>
      <c r="B456" s="7" t="s">
        <v>1521</v>
      </c>
      <c r="C456" s="7" t="s">
        <v>42</v>
      </c>
      <c r="D456" s="7" t="s">
        <v>2477</v>
      </c>
      <c r="E456" s="7" t="s">
        <v>2478</v>
      </c>
      <c r="F456" s="7" t="s">
        <v>2479</v>
      </c>
      <c r="G456" s="7" t="s">
        <v>1984</v>
      </c>
      <c r="H456" s="7" t="s">
        <v>2480</v>
      </c>
      <c r="J456" s="7" t="s">
        <v>3104</v>
      </c>
    </row>
    <row r="457" spans="1:10">
      <c r="A457" s="7">
        <v>102</v>
      </c>
      <c r="B457" s="7" t="s">
        <v>1521</v>
      </c>
      <c r="C457" s="7" t="s">
        <v>42</v>
      </c>
      <c r="D457" s="7" t="s">
        <v>2481</v>
      </c>
      <c r="E457" s="7" t="s">
        <v>2482</v>
      </c>
      <c r="F457" s="7" t="s">
        <v>2483</v>
      </c>
      <c r="G457" s="7" t="s">
        <v>2178</v>
      </c>
      <c r="H457" s="7" t="s">
        <v>2484</v>
      </c>
      <c r="I457" s="7" t="s">
        <v>2165</v>
      </c>
      <c r="J457" s="7" t="s">
        <v>3104</v>
      </c>
    </row>
    <row r="458" spans="1:10">
      <c r="A458" s="7">
        <v>103</v>
      </c>
      <c r="B458" s="7" t="s">
        <v>1521</v>
      </c>
      <c r="C458" s="7" t="s">
        <v>42</v>
      </c>
      <c r="D458" s="7" t="s">
        <v>2485</v>
      </c>
      <c r="E458" s="7" t="s">
        <v>2486</v>
      </c>
      <c r="F458" s="7" t="s">
        <v>2487</v>
      </c>
      <c r="G458" s="7" t="s">
        <v>1817</v>
      </c>
      <c r="H458" s="7" t="s">
        <v>2488</v>
      </c>
      <c r="J458" s="7" t="s">
        <v>3104</v>
      </c>
    </row>
    <row r="459" spans="1:10">
      <c r="A459" s="7">
        <v>104</v>
      </c>
      <c r="B459" s="7" t="s">
        <v>1521</v>
      </c>
      <c r="C459" s="7" t="s">
        <v>42</v>
      </c>
      <c r="D459" s="7" t="s">
        <v>2489</v>
      </c>
      <c r="E459" s="7" t="s">
        <v>2490</v>
      </c>
      <c r="F459" s="7" t="s">
        <v>2491</v>
      </c>
      <c r="G459" s="7" t="s">
        <v>1562</v>
      </c>
      <c r="H459" s="7" t="s">
        <v>2492</v>
      </c>
      <c r="I459" s="7" t="s">
        <v>2493</v>
      </c>
      <c r="J459" s="7" t="s">
        <v>3104</v>
      </c>
    </row>
    <row r="460" spans="1:10">
      <c r="A460" s="7">
        <v>105</v>
      </c>
      <c r="B460" s="7" t="s">
        <v>1521</v>
      </c>
      <c r="C460" s="7" t="s">
        <v>42</v>
      </c>
      <c r="D460" s="7" t="s">
        <v>2494</v>
      </c>
      <c r="E460" s="7" t="s">
        <v>2495</v>
      </c>
      <c r="F460" s="7" t="s">
        <v>2496</v>
      </c>
      <c r="G460" s="7" t="s">
        <v>2497</v>
      </c>
      <c r="H460" s="7" t="s">
        <v>2498</v>
      </c>
      <c r="J460" s="7" t="s">
        <v>3104</v>
      </c>
    </row>
    <row r="461" spans="1:10">
      <c r="A461" s="7">
        <v>106</v>
      </c>
      <c r="B461" s="7" t="s">
        <v>1521</v>
      </c>
      <c r="C461" s="7" t="s">
        <v>42</v>
      </c>
      <c r="D461" s="7" t="s">
        <v>2499</v>
      </c>
      <c r="E461" s="7" t="s">
        <v>2500</v>
      </c>
      <c r="F461" s="7" t="s">
        <v>2501</v>
      </c>
      <c r="G461" s="7" t="s">
        <v>2323</v>
      </c>
      <c r="H461" s="7" t="s">
        <v>2502</v>
      </c>
      <c r="J461" s="7" t="s">
        <v>3104</v>
      </c>
    </row>
    <row r="462" spans="1:10">
      <c r="A462" s="7">
        <v>107</v>
      </c>
      <c r="B462" s="7" t="s">
        <v>1521</v>
      </c>
      <c r="C462" s="7" t="s">
        <v>42</v>
      </c>
      <c r="D462" s="7" t="s">
        <v>2518</v>
      </c>
      <c r="E462" s="7" t="s">
        <v>2519</v>
      </c>
      <c r="F462" s="7" t="s">
        <v>2520</v>
      </c>
      <c r="G462" s="7" t="s">
        <v>1804</v>
      </c>
      <c r="H462" s="7" t="s">
        <v>2521</v>
      </c>
      <c r="J462" s="7" t="s">
        <v>3104</v>
      </c>
    </row>
    <row r="463" spans="1:10">
      <c r="A463" s="7">
        <v>108</v>
      </c>
      <c r="B463" s="7" t="s">
        <v>1521</v>
      </c>
      <c r="C463" s="7" t="s">
        <v>42</v>
      </c>
      <c r="D463" s="7" t="s">
        <v>2528</v>
      </c>
      <c r="E463" s="7" t="s">
        <v>2529</v>
      </c>
      <c r="F463" s="7" t="s">
        <v>2530</v>
      </c>
      <c r="G463" s="7" t="s">
        <v>2531</v>
      </c>
      <c r="H463" s="7" t="s">
        <v>2532</v>
      </c>
      <c r="J463" s="7" t="s">
        <v>3104</v>
      </c>
    </row>
    <row r="464" spans="1:10">
      <c r="A464" s="7">
        <v>109</v>
      </c>
      <c r="B464" s="7" t="s">
        <v>1521</v>
      </c>
      <c r="C464" s="7" t="s">
        <v>42</v>
      </c>
      <c r="D464" s="7" t="s">
        <v>2537</v>
      </c>
      <c r="E464" s="7" t="s">
        <v>2538</v>
      </c>
      <c r="F464" s="7" t="s">
        <v>2539</v>
      </c>
      <c r="G464" s="7" t="s">
        <v>1984</v>
      </c>
      <c r="H464" s="7" t="s">
        <v>2540</v>
      </c>
      <c r="I464" s="7" t="s">
        <v>2074</v>
      </c>
      <c r="J464" s="7" t="s">
        <v>3104</v>
      </c>
    </row>
    <row r="465" spans="1:10">
      <c r="A465" s="7">
        <v>110</v>
      </c>
      <c r="B465" s="7" t="s">
        <v>1521</v>
      </c>
      <c r="C465" s="7" t="s">
        <v>42</v>
      </c>
      <c r="D465" s="7" t="s">
        <v>2544</v>
      </c>
      <c r="E465" s="7" t="s">
        <v>2545</v>
      </c>
      <c r="F465" s="7" t="s">
        <v>2546</v>
      </c>
      <c r="G465" s="7" t="s">
        <v>2178</v>
      </c>
      <c r="H465" s="7" t="s">
        <v>2547</v>
      </c>
      <c r="J465" s="7" t="s">
        <v>3104</v>
      </c>
    </row>
    <row r="466" spans="1:10">
      <c r="A466" s="7">
        <v>111</v>
      </c>
      <c r="B466" s="7" t="s">
        <v>1521</v>
      </c>
      <c r="C466" s="7" t="s">
        <v>42</v>
      </c>
      <c r="D466" s="7" t="s">
        <v>2548</v>
      </c>
      <c r="E466" s="7" t="s">
        <v>2549</v>
      </c>
      <c r="F466" s="7" t="s">
        <v>2550</v>
      </c>
      <c r="G466" s="7" t="s">
        <v>1817</v>
      </c>
      <c r="H466" s="7" t="s">
        <v>2551</v>
      </c>
      <c r="J466" s="7" t="s">
        <v>3104</v>
      </c>
    </row>
    <row r="467" spans="1:10">
      <c r="A467" s="7">
        <v>112</v>
      </c>
      <c r="B467" s="7" t="s">
        <v>1521</v>
      </c>
      <c r="C467" s="7" t="s">
        <v>42</v>
      </c>
      <c r="D467" s="7" t="s">
        <v>2552</v>
      </c>
      <c r="E467" s="7" t="s">
        <v>2553</v>
      </c>
      <c r="F467" s="7" t="s">
        <v>2554</v>
      </c>
      <c r="G467" s="7" t="s">
        <v>1595</v>
      </c>
      <c r="H467" s="7" t="s">
        <v>2555</v>
      </c>
      <c r="J467" s="7" t="s">
        <v>3104</v>
      </c>
    </row>
    <row r="468" spans="1:10">
      <c r="A468" s="7">
        <v>113</v>
      </c>
      <c r="B468" s="7" t="s">
        <v>1521</v>
      </c>
      <c r="C468" s="7" t="s">
        <v>42</v>
      </c>
      <c r="D468" s="7" t="s">
        <v>2556</v>
      </c>
      <c r="E468" s="7" t="s">
        <v>2557</v>
      </c>
      <c r="F468" s="7" t="s">
        <v>2558</v>
      </c>
      <c r="G468" s="7" t="s">
        <v>1868</v>
      </c>
      <c r="H468" s="7" t="s">
        <v>2559</v>
      </c>
      <c r="J468" s="7" t="s">
        <v>3104</v>
      </c>
    </row>
    <row r="469" spans="1:10">
      <c r="A469" s="7">
        <v>114</v>
      </c>
      <c r="B469" s="7" t="s">
        <v>1521</v>
      </c>
      <c r="C469" s="7" t="s">
        <v>42</v>
      </c>
      <c r="D469" s="7" t="s">
        <v>3048</v>
      </c>
      <c r="E469" s="7" t="s">
        <v>3049</v>
      </c>
      <c r="F469" s="7" t="s">
        <v>3050</v>
      </c>
      <c r="G469" s="7" t="s">
        <v>1562</v>
      </c>
      <c r="H469" s="7" t="s">
        <v>3051</v>
      </c>
      <c r="J469" s="7" t="s">
        <v>3104</v>
      </c>
    </row>
    <row r="470" spans="1:10">
      <c r="A470" s="7">
        <v>115</v>
      </c>
      <c r="B470" s="7" t="s">
        <v>1521</v>
      </c>
      <c r="C470" s="7" t="s">
        <v>42</v>
      </c>
      <c r="D470" s="7" t="s">
        <v>2564</v>
      </c>
      <c r="E470" s="7" t="s">
        <v>2565</v>
      </c>
      <c r="F470" s="7" t="s">
        <v>2566</v>
      </c>
      <c r="G470" s="7" t="s">
        <v>1984</v>
      </c>
      <c r="H470" s="7" t="s">
        <v>2567</v>
      </c>
      <c r="I470" s="7" t="s">
        <v>2568</v>
      </c>
      <c r="J470" s="7" t="s">
        <v>3104</v>
      </c>
    </row>
    <row r="471" spans="1:10">
      <c r="A471" s="7">
        <v>116</v>
      </c>
      <c r="B471" s="7" t="s">
        <v>1521</v>
      </c>
      <c r="C471" s="7" t="s">
        <v>42</v>
      </c>
      <c r="D471" s="7" t="s">
        <v>2569</v>
      </c>
      <c r="E471" s="7" t="s">
        <v>2570</v>
      </c>
      <c r="F471" s="7" t="s">
        <v>2571</v>
      </c>
      <c r="G471" s="7" t="s">
        <v>1595</v>
      </c>
      <c r="H471" s="7" t="s">
        <v>2572</v>
      </c>
      <c r="I471" s="7" t="s">
        <v>2573</v>
      </c>
      <c r="J471" s="7" t="s">
        <v>3104</v>
      </c>
    </row>
    <row r="472" spans="1:10">
      <c r="A472" s="7">
        <v>117</v>
      </c>
      <c r="B472" s="7" t="s">
        <v>1521</v>
      </c>
      <c r="C472" s="7" t="s">
        <v>42</v>
      </c>
      <c r="D472" s="7" t="s">
        <v>2574</v>
      </c>
      <c r="E472" s="7" t="s">
        <v>2575</v>
      </c>
      <c r="F472" s="7" t="s">
        <v>2576</v>
      </c>
      <c r="G472" s="7" t="s">
        <v>1894</v>
      </c>
      <c r="H472" s="7" t="s">
        <v>2577</v>
      </c>
      <c r="J472" s="7" t="s">
        <v>3104</v>
      </c>
    </row>
    <row r="473" spans="1:10">
      <c r="A473" s="7">
        <v>118</v>
      </c>
      <c r="B473" s="7" t="s">
        <v>1521</v>
      </c>
      <c r="C473" s="7" t="s">
        <v>42</v>
      </c>
      <c r="D473" s="7" t="s">
        <v>2578</v>
      </c>
      <c r="E473" s="7" t="s">
        <v>2579</v>
      </c>
      <c r="F473" s="7" t="s">
        <v>2580</v>
      </c>
      <c r="G473" s="7" t="s">
        <v>1571</v>
      </c>
      <c r="H473" s="7" t="s">
        <v>2581</v>
      </c>
      <c r="J473" s="7" t="s">
        <v>3104</v>
      </c>
    </row>
    <row r="474" spans="1:10">
      <c r="A474" s="7">
        <v>119</v>
      </c>
      <c r="B474" s="7" t="s">
        <v>1521</v>
      </c>
      <c r="C474" s="7" t="s">
        <v>42</v>
      </c>
      <c r="D474" s="7" t="s">
        <v>2582</v>
      </c>
      <c r="E474" s="7" t="s">
        <v>2583</v>
      </c>
      <c r="F474" s="7" t="s">
        <v>2584</v>
      </c>
      <c r="G474" s="7" t="s">
        <v>2178</v>
      </c>
      <c r="H474" s="7" t="s">
        <v>2585</v>
      </c>
      <c r="I474" s="7" t="s">
        <v>2586</v>
      </c>
      <c r="J474" s="7" t="s">
        <v>3104</v>
      </c>
    </row>
    <row r="475" spans="1:10">
      <c r="A475" s="7">
        <v>120</v>
      </c>
      <c r="B475" s="7" t="s">
        <v>1521</v>
      </c>
      <c r="C475" s="7" t="s">
        <v>42</v>
      </c>
      <c r="D475" s="7" t="s">
        <v>2587</v>
      </c>
      <c r="E475" s="7" t="s">
        <v>2588</v>
      </c>
      <c r="F475" s="7" t="s">
        <v>2589</v>
      </c>
      <c r="G475" s="7" t="s">
        <v>1571</v>
      </c>
      <c r="H475" s="7" t="s">
        <v>2590</v>
      </c>
      <c r="I475" s="7" t="s">
        <v>2591</v>
      </c>
      <c r="J475" s="7" t="s">
        <v>3104</v>
      </c>
    </row>
    <row r="476" spans="1:10">
      <c r="A476" s="7">
        <v>121</v>
      </c>
      <c r="B476" s="7" t="s">
        <v>1521</v>
      </c>
      <c r="C476" s="7" t="s">
        <v>42</v>
      </c>
      <c r="D476" s="7" t="s">
        <v>2595</v>
      </c>
      <c r="E476" s="7" t="s">
        <v>2596</v>
      </c>
      <c r="F476" s="7" t="s">
        <v>2597</v>
      </c>
      <c r="G476" s="7" t="s">
        <v>2314</v>
      </c>
      <c r="H476" s="7" t="s">
        <v>2336</v>
      </c>
      <c r="J476" s="7" t="s">
        <v>3104</v>
      </c>
    </row>
    <row r="477" spans="1:10">
      <c r="A477" s="7">
        <v>122</v>
      </c>
      <c r="B477" s="7" t="s">
        <v>1521</v>
      </c>
      <c r="C477" s="7" t="s">
        <v>42</v>
      </c>
      <c r="D477" s="7" t="s">
        <v>2606</v>
      </c>
      <c r="E477" s="7" t="s">
        <v>2607</v>
      </c>
      <c r="F477" s="7" t="s">
        <v>2608</v>
      </c>
      <c r="G477" s="7" t="s">
        <v>2178</v>
      </c>
      <c r="H477" s="7" t="s">
        <v>2609</v>
      </c>
      <c r="I477" s="7" t="s">
        <v>2610</v>
      </c>
      <c r="J477" s="7" t="s">
        <v>3104</v>
      </c>
    </row>
    <row r="478" spans="1:10">
      <c r="A478" s="7">
        <v>123</v>
      </c>
      <c r="B478" s="7" t="s">
        <v>1521</v>
      </c>
      <c r="C478" s="7" t="s">
        <v>42</v>
      </c>
      <c r="D478" s="7" t="s">
        <v>2611</v>
      </c>
      <c r="E478" s="7" t="s">
        <v>2612</v>
      </c>
      <c r="F478" s="7" t="s">
        <v>2613</v>
      </c>
      <c r="G478" s="7" t="s">
        <v>2314</v>
      </c>
      <c r="H478" s="7" t="s">
        <v>2614</v>
      </c>
      <c r="J478" s="7" t="s">
        <v>3104</v>
      </c>
    </row>
    <row r="479" spans="1:10">
      <c r="A479" s="7">
        <v>124</v>
      </c>
      <c r="B479" s="7" t="s">
        <v>1521</v>
      </c>
      <c r="C479" s="7" t="s">
        <v>42</v>
      </c>
      <c r="D479" s="7" t="s">
        <v>2615</v>
      </c>
      <c r="E479" s="7" t="s">
        <v>2616</v>
      </c>
      <c r="F479" s="7" t="s">
        <v>2617</v>
      </c>
      <c r="G479" s="7" t="s">
        <v>2323</v>
      </c>
      <c r="H479" s="7" t="s">
        <v>2618</v>
      </c>
      <c r="J479" s="7" t="s">
        <v>3104</v>
      </c>
    </row>
    <row r="480" spans="1:10">
      <c r="A480" s="7">
        <v>125</v>
      </c>
      <c r="B480" s="7" t="s">
        <v>1521</v>
      </c>
      <c r="C480" s="7" t="s">
        <v>42</v>
      </c>
      <c r="D480" s="7" t="s">
        <v>2619</v>
      </c>
      <c r="E480" s="7" t="s">
        <v>2620</v>
      </c>
      <c r="F480" s="7" t="s">
        <v>2621</v>
      </c>
      <c r="G480" s="7" t="s">
        <v>1557</v>
      </c>
      <c r="H480" s="7" t="s">
        <v>2622</v>
      </c>
      <c r="J480" s="7" t="s">
        <v>3104</v>
      </c>
    </row>
    <row r="481" spans="1:10">
      <c r="A481" s="7">
        <v>126</v>
      </c>
      <c r="B481" s="7" t="s">
        <v>1521</v>
      </c>
      <c r="C481" s="7" t="s">
        <v>42</v>
      </c>
      <c r="D481" s="7" t="s">
        <v>3052</v>
      </c>
      <c r="E481" s="7" t="s">
        <v>3053</v>
      </c>
      <c r="F481" s="7" t="s">
        <v>3054</v>
      </c>
      <c r="G481" s="7" t="s">
        <v>1808</v>
      </c>
      <c r="H481" s="7" t="s">
        <v>3055</v>
      </c>
      <c r="J481" s="7" t="s">
        <v>3104</v>
      </c>
    </row>
    <row r="482" spans="1:10">
      <c r="A482" s="7">
        <v>127</v>
      </c>
      <c r="B482" s="7" t="s">
        <v>1521</v>
      </c>
      <c r="C482" s="7" t="s">
        <v>42</v>
      </c>
      <c r="D482" s="7" t="s">
        <v>3056</v>
      </c>
      <c r="E482" s="7" t="s">
        <v>3057</v>
      </c>
      <c r="F482" s="7" t="s">
        <v>3058</v>
      </c>
      <c r="G482" s="7" t="s">
        <v>1562</v>
      </c>
      <c r="H482" s="7" t="s">
        <v>3059</v>
      </c>
      <c r="J482" s="7" t="s">
        <v>3104</v>
      </c>
    </row>
    <row r="483" spans="1:10">
      <c r="A483" s="7">
        <v>128</v>
      </c>
      <c r="B483" s="7" t="s">
        <v>1521</v>
      </c>
      <c r="C483" s="7" t="s">
        <v>42</v>
      </c>
      <c r="D483" s="7" t="s">
        <v>2623</v>
      </c>
      <c r="E483" s="7" t="s">
        <v>2624</v>
      </c>
      <c r="F483" s="7" t="s">
        <v>2625</v>
      </c>
      <c r="G483" s="7" t="s">
        <v>2323</v>
      </c>
      <c r="H483" s="7" t="s">
        <v>2626</v>
      </c>
      <c r="J483" s="7" t="s">
        <v>3104</v>
      </c>
    </row>
    <row r="484" spans="1:10">
      <c r="A484" s="7">
        <v>129</v>
      </c>
      <c r="B484" s="7" t="s">
        <v>1521</v>
      </c>
      <c r="C484" s="7" t="s">
        <v>42</v>
      </c>
      <c r="D484" s="7" t="s">
        <v>2631</v>
      </c>
      <c r="E484" s="7" t="s">
        <v>2632</v>
      </c>
      <c r="F484" s="7" t="s">
        <v>2633</v>
      </c>
      <c r="G484" s="7" t="s">
        <v>1571</v>
      </c>
      <c r="H484" s="7" t="s">
        <v>2634</v>
      </c>
      <c r="I484" s="7" t="s">
        <v>2635</v>
      </c>
      <c r="J484" s="7" t="s">
        <v>3104</v>
      </c>
    </row>
    <row r="485" spans="1:10">
      <c r="A485" s="7">
        <v>130</v>
      </c>
      <c r="B485" s="7" t="s">
        <v>1521</v>
      </c>
      <c r="C485" s="7" t="s">
        <v>42</v>
      </c>
      <c r="D485" s="7" t="s">
        <v>2636</v>
      </c>
      <c r="E485" s="7" t="s">
        <v>2637</v>
      </c>
      <c r="F485" s="7" t="s">
        <v>2638</v>
      </c>
      <c r="G485" s="7" t="s">
        <v>1567</v>
      </c>
      <c r="H485" s="7" t="s">
        <v>2639</v>
      </c>
      <c r="J485" s="7" t="s">
        <v>3104</v>
      </c>
    </row>
    <row r="486" spans="1:10">
      <c r="A486" s="7">
        <v>131</v>
      </c>
      <c r="B486" s="7" t="s">
        <v>1521</v>
      </c>
      <c r="C486" s="7" t="s">
        <v>42</v>
      </c>
      <c r="D486" s="7" t="s">
        <v>3060</v>
      </c>
      <c r="E486" s="7" t="s">
        <v>3061</v>
      </c>
      <c r="F486" s="7" t="s">
        <v>3062</v>
      </c>
      <c r="G486" s="7" t="s">
        <v>1557</v>
      </c>
      <c r="H486" s="7" t="s">
        <v>3063</v>
      </c>
      <c r="J486" s="7" t="s">
        <v>3104</v>
      </c>
    </row>
    <row r="487" spans="1:10">
      <c r="A487" s="7">
        <v>132</v>
      </c>
      <c r="B487" s="7" t="s">
        <v>1521</v>
      </c>
      <c r="C487" s="7" t="s">
        <v>42</v>
      </c>
      <c r="D487" s="7" t="s">
        <v>3064</v>
      </c>
      <c r="E487" s="7" t="s">
        <v>3065</v>
      </c>
      <c r="F487" s="7" t="s">
        <v>3066</v>
      </c>
      <c r="G487" s="7" t="s">
        <v>2051</v>
      </c>
      <c r="H487" s="7" t="s">
        <v>3067</v>
      </c>
      <c r="I487" s="7" t="s">
        <v>3068</v>
      </c>
      <c r="J487" s="7" t="s">
        <v>3104</v>
      </c>
    </row>
    <row r="488" spans="1:10">
      <c r="A488" s="7">
        <v>133</v>
      </c>
      <c r="B488" s="7" t="s">
        <v>1521</v>
      </c>
      <c r="C488" s="7" t="s">
        <v>42</v>
      </c>
      <c r="D488" s="7" t="s">
        <v>3069</v>
      </c>
      <c r="E488" s="7" t="s">
        <v>3065</v>
      </c>
      <c r="F488" s="7" t="s">
        <v>3070</v>
      </c>
      <c r="G488" s="7" t="s">
        <v>1595</v>
      </c>
      <c r="H488" s="7" t="s">
        <v>2275</v>
      </c>
      <c r="J488" s="7" t="s">
        <v>3104</v>
      </c>
    </row>
    <row r="489" spans="1:10">
      <c r="A489" s="7">
        <v>134</v>
      </c>
      <c r="B489" s="7" t="s">
        <v>1521</v>
      </c>
      <c r="C489" s="7" t="s">
        <v>42</v>
      </c>
      <c r="D489" s="7" t="s">
        <v>2640</v>
      </c>
      <c r="E489" s="7" t="s">
        <v>2641</v>
      </c>
      <c r="F489" s="7" t="s">
        <v>2642</v>
      </c>
      <c r="G489" s="7" t="s">
        <v>2178</v>
      </c>
      <c r="H489" s="7" t="s">
        <v>2643</v>
      </c>
      <c r="I489" s="7" t="s">
        <v>2644</v>
      </c>
      <c r="J489" s="7" t="s">
        <v>3104</v>
      </c>
    </row>
    <row r="490" spans="1:10">
      <c r="A490" s="7">
        <v>135</v>
      </c>
      <c r="B490" s="7" t="s">
        <v>1521</v>
      </c>
      <c r="C490" s="7" t="s">
        <v>42</v>
      </c>
      <c r="D490" s="7" t="s">
        <v>2645</v>
      </c>
      <c r="E490" s="7" t="s">
        <v>2646</v>
      </c>
      <c r="F490" s="7" t="s">
        <v>2647</v>
      </c>
      <c r="G490" s="7" t="s">
        <v>2178</v>
      </c>
      <c r="H490" s="7" t="s">
        <v>2648</v>
      </c>
      <c r="J490" s="7" t="s">
        <v>3104</v>
      </c>
    </row>
    <row r="491" spans="1:10">
      <c r="A491" s="7">
        <v>136</v>
      </c>
      <c r="B491" s="7" t="s">
        <v>1521</v>
      </c>
      <c r="C491" s="7" t="s">
        <v>42</v>
      </c>
      <c r="D491" s="7" t="s">
        <v>2649</v>
      </c>
      <c r="E491" s="7" t="s">
        <v>2650</v>
      </c>
      <c r="F491" s="7" t="s">
        <v>2651</v>
      </c>
      <c r="G491" s="7" t="s">
        <v>1808</v>
      </c>
      <c r="H491" s="7" t="s">
        <v>2652</v>
      </c>
      <c r="I491" s="7" t="s">
        <v>2653</v>
      </c>
      <c r="J491" s="7" t="s">
        <v>3104</v>
      </c>
    </row>
    <row r="492" spans="1:10">
      <c r="A492" s="7">
        <v>137</v>
      </c>
      <c r="B492" s="7" t="s">
        <v>1521</v>
      </c>
      <c r="C492" s="7" t="s">
        <v>42</v>
      </c>
      <c r="D492" s="7" t="s">
        <v>2662</v>
      </c>
      <c r="E492" s="7" t="s">
        <v>2663</v>
      </c>
      <c r="F492" s="7" t="s">
        <v>2664</v>
      </c>
      <c r="G492" s="7" t="s">
        <v>1562</v>
      </c>
      <c r="H492" s="7" t="s">
        <v>2665</v>
      </c>
      <c r="J492" s="7" t="s">
        <v>3104</v>
      </c>
    </row>
    <row r="493" spans="1:10">
      <c r="A493" s="7">
        <v>138</v>
      </c>
      <c r="B493" s="7" t="s">
        <v>1521</v>
      </c>
      <c r="C493" s="7" t="s">
        <v>42</v>
      </c>
      <c r="D493" s="7" t="s">
        <v>2675</v>
      </c>
      <c r="E493" s="7" t="s">
        <v>2676</v>
      </c>
      <c r="F493" s="7" t="s">
        <v>2677</v>
      </c>
      <c r="G493" s="7" t="s">
        <v>1975</v>
      </c>
      <c r="H493" s="7" t="s">
        <v>2678</v>
      </c>
      <c r="J493" s="7" t="s">
        <v>3104</v>
      </c>
    </row>
    <row r="494" spans="1:10">
      <c r="A494" s="7">
        <v>139</v>
      </c>
      <c r="B494" s="7" t="s">
        <v>1521</v>
      </c>
      <c r="C494" s="7" t="s">
        <v>42</v>
      </c>
      <c r="D494" s="7" t="s">
        <v>2679</v>
      </c>
      <c r="E494" s="7" t="s">
        <v>2680</v>
      </c>
      <c r="F494" s="7" t="s">
        <v>2681</v>
      </c>
      <c r="G494" s="7" t="s">
        <v>1571</v>
      </c>
      <c r="H494" s="7" t="s">
        <v>2682</v>
      </c>
      <c r="I494" s="7" t="s">
        <v>2683</v>
      </c>
      <c r="J494" s="7" t="s">
        <v>3104</v>
      </c>
    </row>
    <row r="495" spans="1:10">
      <c r="A495" s="7">
        <v>140</v>
      </c>
      <c r="B495" s="7" t="s">
        <v>1521</v>
      </c>
      <c r="C495" s="7" t="s">
        <v>42</v>
      </c>
      <c r="D495" s="7" t="s">
        <v>2684</v>
      </c>
      <c r="E495" s="7" t="s">
        <v>2685</v>
      </c>
      <c r="F495" s="7" t="s">
        <v>2686</v>
      </c>
      <c r="G495" s="7" t="s">
        <v>1595</v>
      </c>
      <c r="H495" s="7" t="s">
        <v>2349</v>
      </c>
      <c r="J495" s="7" t="s">
        <v>3104</v>
      </c>
    </row>
    <row r="496" spans="1:10">
      <c r="A496" s="7">
        <v>141</v>
      </c>
      <c r="B496" s="7" t="s">
        <v>1521</v>
      </c>
      <c r="C496" s="7" t="s">
        <v>42</v>
      </c>
      <c r="D496" s="7" t="s">
        <v>2695</v>
      </c>
      <c r="E496" s="7" t="s">
        <v>2696</v>
      </c>
      <c r="F496" s="7" t="s">
        <v>2697</v>
      </c>
      <c r="G496" s="7" t="s">
        <v>1595</v>
      </c>
      <c r="J496" s="7" t="s">
        <v>3104</v>
      </c>
    </row>
    <row r="497" spans="1:10">
      <c r="A497" s="7">
        <v>142</v>
      </c>
      <c r="B497" s="7" t="s">
        <v>1521</v>
      </c>
      <c r="C497" s="7" t="s">
        <v>42</v>
      </c>
      <c r="D497" s="7" t="s">
        <v>2698</v>
      </c>
      <c r="E497" s="7" t="s">
        <v>2699</v>
      </c>
      <c r="F497" s="7" t="s">
        <v>2700</v>
      </c>
      <c r="G497" s="7" t="s">
        <v>1562</v>
      </c>
      <c r="H497" s="7" t="s">
        <v>2701</v>
      </c>
      <c r="I497" s="7" t="s">
        <v>2702</v>
      </c>
      <c r="J497" s="7" t="s">
        <v>3104</v>
      </c>
    </row>
    <row r="498" spans="1:10">
      <c r="A498" s="7">
        <v>143</v>
      </c>
      <c r="B498" s="7" t="s">
        <v>1521</v>
      </c>
      <c r="C498" s="7" t="s">
        <v>42</v>
      </c>
      <c r="D498" s="7" t="s">
        <v>2703</v>
      </c>
      <c r="E498" s="7" t="s">
        <v>2704</v>
      </c>
      <c r="F498" s="7" t="s">
        <v>2705</v>
      </c>
      <c r="G498" s="7" t="s">
        <v>1595</v>
      </c>
      <c r="H498" s="7" t="s">
        <v>2706</v>
      </c>
      <c r="J498" s="7" t="s">
        <v>3104</v>
      </c>
    </row>
    <row r="499" spans="1:10">
      <c r="A499" s="7">
        <v>144</v>
      </c>
      <c r="B499" s="7" t="s">
        <v>1521</v>
      </c>
      <c r="C499" s="7" t="s">
        <v>42</v>
      </c>
      <c r="D499" s="7" t="s">
        <v>2712</v>
      </c>
      <c r="E499" s="7" t="s">
        <v>2713</v>
      </c>
      <c r="F499" s="7" t="s">
        <v>2714</v>
      </c>
      <c r="G499" s="7" t="s">
        <v>1894</v>
      </c>
      <c r="J499" s="7" t="s">
        <v>3104</v>
      </c>
    </row>
    <row r="500" spans="1:10">
      <c r="A500" s="7">
        <v>145</v>
      </c>
      <c r="B500" s="7" t="s">
        <v>1521</v>
      </c>
      <c r="C500" s="7" t="s">
        <v>42</v>
      </c>
      <c r="D500" s="7" t="s">
        <v>3071</v>
      </c>
      <c r="E500" s="7" t="s">
        <v>3072</v>
      </c>
      <c r="F500" s="7" t="s">
        <v>3073</v>
      </c>
      <c r="G500" s="7" t="s">
        <v>2392</v>
      </c>
      <c r="H500" s="7" t="s">
        <v>3074</v>
      </c>
      <c r="I500" s="7" t="s">
        <v>3075</v>
      </c>
      <c r="J500" s="7" t="s">
        <v>3104</v>
      </c>
    </row>
    <row r="501" spans="1:10">
      <c r="A501" s="7">
        <v>146</v>
      </c>
      <c r="B501" s="7" t="s">
        <v>1521</v>
      </c>
      <c r="C501" s="7" t="s">
        <v>42</v>
      </c>
      <c r="D501" s="7" t="s">
        <v>2735</v>
      </c>
      <c r="E501" s="7" t="s">
        <v>2736</v>
      </c>
      <c r="F501" s="7" t="s">
        <v>2737</v>
      </c>
      <c r="G501" s="7" t="s">
        <v>1817</v>
      </c>
      <c r="H501" s="7" t="s">
        <v>2738</v>
      </c>
      <c r="J501" s="7" t="s">
        <v>3104</v>
      </c>
    </row>
    <row r="502" spans="1:10">
      <c r="A502" s="7">
        <v>147</v>
      </c>
      <c r="B502" s="7" t="s">
        <v>1521</v>
      </c>
      <c r="C502" s="7" t="s">
        <v>42</v>
      </c>
      <c r="D502" s="7" t="s">
        <v>2742</v>
      </c>
      <c r="E502" s="7" t="s">
        <v>2743</v>
      </c>
      <c r="F502" s="7" t="s">
        <v>2744</v>
      </c>
      <c r="G502" s="7" t="s">
        <v>1571</v>
      </c>
      <c r="H502" s="7" t="s">
        <v>2745</v>
      </c>
      <c r="I502" s="7" t="s">
        <v>2746</v>
      </c>
      <c r="J502" s="7" t="s">
        <v>3104</v>
      </c>
    </row>
    <row r="503" spans="1:10">
      <c r="A503" s="7">
        <v>148</v>
      </c>
      <c r="B503" s="7" t="s">
        <v>1521</v>
      </c>
      <c r="C503" s="7" t="s">
        <v>42</v>
      </c>
      <c r="D503" s="7" t="s">
        <v>2747</v>
      </c>
      <c r="E503" s="7" t="s">
        <v>2748</v>
      </c>
      <c r="F503" s="7" t="s">
        <v>2749</v>
      </c>
      <c r="G503" s="7" t="s">
        <v>1557</v>
      </c>
      <c r="H503" s="7" t="s">
        <v>2750</v>
      </c>
      <c r="J503" s="7" t="s">
        <v>3104</v>
      </c>
    </row>
    <row r="504" spans="1:10">
      <c r="A504" s="7">
        <v>149</v>
      </c>
      <c r="B504" s="7" t="s">
        <v>1521</v>
      </c>
      <c r="C504" s="7" t="s">
        <v>42</v>
      </c>
      <c r="D504" s="7" t="s">
        <v>2751</v>
      </c>
      <c r="E504" s="7" t="s">
        <v>2752</v>
      </c>
      <c r="F504" s="7" t="s">
        <v>2753</v>
      </c>
      <c r="G504" s="7" t="s">
        <v>2266</v>
      </c>
      <c r="H504" s="7" t="s">
        <v>2754</v>
      </c>
      <c r="J504" s="7" t="s">
        <v>3104</v>
      </c>
    </row>
    <row r="505" spans="1:10">
      <c r="A505" s="7">
        <v>150</v>
      </c>
      <c r="B505" s="7" t="s">
        <v>1521</v>
      </c>
      <c r="C505" s="7" t="s">
        <v>42</v>
      </c>
      <c r="D505" s="7" t="s">
        <v>3076</v>
      </c>
      <c r="E505" s="7" t="s">
        <v>3077</v>
      </c>
      <c r="F505" s="7" t="s">
        <v>3078</v>
      </c>
      <c r="G505" s="7" t="s">
        <v>2459</v>
      </c>
      <c r="H505" s="7" t="s">
        <v>3079</v>
      </c>
      <c r="J505" s="7" t="s">
        <v>3104</v>
      </c>
    </row>
    <row r="506" spans="1:10">
      <c r="A506" s="7">
        <v>151</v>
      </c>
      <c r="B506" s="7" t="s">
        <v>1521</v>
      </c>
      <c r="C506" s="7" t="s">
        <v>42</v>
      </c>
      <c r="D506" s="7" t="s">
        <v>2759</v>
      </c>
      <c r="E506" s="7" t="s">
        <v>2760</v>
      </c>
      <c r="F506" s="7" t="s">
        <v>2761</v>
      </c>
      <c r="G506" s="7" t="s">
        <v>1595</v>
      </c>
      <c r="H506" s="7" t="s">
        <v>2762</v>
      </c>
      <c r="J506" s="7" t="s">
        <v>3104</v>
      </c>
    </row>
    <row r="507" spans="1:10">
      <c r="A507" s="7">
        <v>152</v>
      </c>
      <c r="B507" s="7" t="s">
        <v>1521</v>
      </c>
      <c r="C507" s="7" t="s">
        <v>42</v>
      </c>
      <c r="D507" s="7" t="s">
        <v>2763</v>
      </c>
      <c r="E507" s="7" t="s">
        <v>2764</v>
      </c>
      <c r="F507" s="7" t="s">
        <v>2765</v>
      </c>
      <c r="G507" s="7" t="s">
        <v>2178</v>
      </c>
      <c r="J507" s="7" t="s">
        <v>3104</v>
      </c>
    </row>
    <row r="508" spans="1:10">
      <c r="A508" s="7">
        <v>153</v>
      </c>
      <c r="B508" s="7" t="s">
        <v>1521</v>
      </c>
      <c r="C508" s="7" t="s">
        <v>42</v>
      </c>
      <c r="D508" s="7" t="s">
        <v>2766</v>
      </c>
      <c r="E508" s="7" t="s">
        <v>2767</v>
      </c>
      <c r="F508" s="7" t="s">
        <v>2768</v>
      </c>
      <c r="G508" s="7" t="s">
        <v>2323</v>
      </c>
      <c r="H508" s="7" t="s">
        <v>2769</v>
      </c>
      <c r="J508" s="7" t="s">
        <v>3104</v>
      </c>
    </row>
    <row r="509" spans="1:10">
      <c r="A509" s="7">
        <v>154</v>
      </c>
      <c r="B509" s="7" t="s">
        <v>1521</v>
      </c>
      <c r="C509" s="7" t="s">
        <v>42</v>
      </c>
      <c r="D509" s="7" t="s">
        <v>2774</v>
      </c>
      <c r="E509" s="7" t="s">
        <v>2775</v>
      </c>
      <c r="F509" s="7" t="s">
        <v>2776</v>
      </c>
      <c r="G509" s="7" t="s">
        <v>2323</v>
      </c>
      <c r="H509" s="7" t="s">
        <v>2777</v>
      </c>
      <c r="I509" s="7" t="s">
        <v>2778</v>
      </c>
      <c r="J509" s="7" t="s">
        <v>3104</v>
      </c>
    </row>
    <row r="510" spans="1:10">
      <c r="A510" s="7">
        <v>155</v>
      </c>
      <c r="B510" s="7" t="s">
        <v>1521</v>
      </c>
      <c r="C510" s="7" t="s">
        <v>42</v>
      </c>
      <c r="D510" s="7" t="s">
        <v>2779</v>
      </c>
      <c r="E510" s="7" t="s">
        <v>2775</v>
      </c>
      <c r="F510" s="7" t="s">
        <v>2780</v>
      </c>
      <c r="G510" s="7" t="s">
        <v>2323</v>
      </c>
      <c r="H510" s="7" t="s">
        <v>2781</v>
      </c>
      <c r="J510" s="7" t="s">
        <v>3104</v>
      </c>
    </row>
    <row r="511" spans="1:10">
      <c r="A511" s="7">
        <v>156</v>
      </c>
      <c r="B511" s="7" t="s">
        <v>1521</v>
      </c>
      <c r="C511" s="7" t="s">
        <v>42</v>
      </c>
      <c r="D511" s="7" t="s">
        <v>2786</v>
      </c>
      <c r="E511" s="7" t="s">
        <v>2787</v>
      </c>
      <c r="F511" s="7" t="s">
        <v>2788</v>
      </c>
      <c r="G511" s="7" t="s">
        <v>2323</v>
      </c>
      <c r="H511" s="7" t="s">
        <v>2789</v>
      </c>
      <c r="J511" s="7" t="s">
        <v>3104</v>
      </c>
    </row>
    <row r="512" spans="1:10">
      <c r="A512" s="7">
        <v>157</v>
      </c>
      <c r="B512" s="7" t="s">
        <v>1521</v>
      </c>
      <c r="C512" s="7" t="s">
        <v>42</v>
      </c>
      <c r="D512" s="7" t="s">
        <v>2790</v>
      </c>
      <c r="E512" s="7" t="s">
        <v>2791</v>
      </c>
      <c r="F512" s="7" t="s">
        <v>2792</v>
      </c>
      <c r="G512" s="7" t="s">
        <v>2793</v>
      </c>
      <c r="I512" s="7" t="s">
        <v>2794</v>
      </c>
      <c r="J512" s="7" t="s">
        <v>3104</v>
      </c>
    </row>
    <row r="513" spans="1:10">
      <c r="A513" s="7">
        <v>158</v>
      </c>
      <c r="B513" s="7" t="s">
        <v>1521</v>
      </c>
      <c r="C513" s="7" t="s">
        <v>42</v>
      </c>
      <c r="D513" s="7" t="s">
        <v>2795</v>
      </c>
      <c r="E513" s="7" t="s">
        <v>2796</v>
      </c>
      <c r="F513" s="7" t="s">
        <v>2797</v>
      </c>
      <c r="G513" s="7" t="s">
        <v>1595</v>
      </c>
      <c r="H513" s="7" t="s">
        <v>2798</v>
      </c>
      <c r="J513" s="7" t="s">
        <v>3104</v>
      </c>
    </row>
    <row r="514" spans="1:10">
      <c r="A514" s="7">
        <v>159</v>
      </c>
      <c r="B514" s="7" t="s">
        <v>1521</v>
      </c>
      <c r="C514" s="7" t="s">
        <v>42</v>
      </c>
      <c r="D514" s="7" t="s">
        <v>2799</v>
      </c>
      <c r="E514" s="7" t="s">
        <v>2800</v>
      </c>
      <c r="F514" s="7" t="s">
        <v>2801</v>
      </c>
      <c r="G514" s="7" t="s">
        <v>1562</v>
      </c>
      <c r="H514" s="7" t="s">
        <v>2802</v>
      </c>
      <c r="I514" s="7" t="s">
        <v>2803</v>
      </c>
      <c r="J514" s="7" t="s">
        <v>3104</v>
      </c>
    </row>
    <row r="515" spans="1:10">
      <c r="A515" s="7">
        <v>160</v>
      </c>
      <c r="B515" s="7" t="s">
        <v>1521</v>
      </c>
      <c r="C515" s="7" t="s">
        <v>42</v>
      </c>
      <c r="D515" s="7" t="s">
        <v>2804</v>
      </c>
      <c r="E515" s="7" t="s">
        <v>2805</v>
      </c>
      <c r="F515" s="7" t="s">
        <v>2806</v>
      </c>
      <c r="G515" s="7" t="s">
        <v>2807</v>
      </c>
      <c r="H515" s="7" t="s">
        <v>2808</v>
      </c>
      <c r="J515" s="7" t="s">
        <v>3104</v>
      </c>
    </row>
    <row r="516" spans="1:10">
      <c r="A516" s="7">
        <v>161</v>
      </c>
      <c r="B516" s="7" t="s">
        <v>1521</v>
      </c>
      <c r="C516" s="7" t="s">
        <v>42</v>
      </c>
      <c r="D516" s="7" t="s">
        <v>2809</v>
      </c>
      <c r="E516" s="7" t="s">
        <v>2810</v>
      </c>
      <c r="F516" s="7" t="s">
        <v>2811</v>
      </c>
      <c r="G516" s="7" t="s">
        <v>1562</v>
      </c>
      <c r="H516" s="7" t="s">
        <v>2812</v>
      </c>
      <c r="J516" s="7" t="s">
        <v>3104</v>
      </c>
    </row>
    <row r="517" spans="1:10">
      <c r="A517" s="7">
        <v>162</v>
      </c>
      <c r="B517" s="7" t="s">
        <v>1521</v>
      </c>
      <c r="C517" s="7" t="s">
        <v>42</v>
      </c>
      <c r="D517" s="7" t="s">
        <v>2813</v>
      </c>
      <c r="E517" s="7" t="s">
        <v>2814</v>
      </c>
      <c r="F517" s="7" t="s">
        <v>2815</v>
      </c>
      <c r="G517" s="7" t="s">
        <v>1562</v>
      </c>
      <c r="H517" s="7" t="s">
        <v>2816</v>
      </c>
      <c r="J517" s="7" t="s">
        <v>3104</v>
      </c>
    </row>
    <row r="518" spans="1:10">
      <c r="A518" s="7">
        <v>163</v>
      </c>
      <c r="B518" s="7" t="s">
        <v>1521</v>
      </c>
      <c r="C518" s="7" t="s">
        <v>42</v>
      </c>
      <c r="D518" s="7" t="s">
        <v>2821</v>
      </c>
      <c r="E518" s="7" t="s">
        <v>2822</v>
      </c>
      <c r="F518" s="7" t="s">
        <v>2823</v>
      </c>
      <c r="G518" s="7" t="s">
        <v>1858</v>
      </c>
      <c r="H518" s="7" t="s">
        <v>2824</v>
      </c>
      <c r="J518" s="7" t="s">
        <v>3104</v>
      </c>
    </row>
    <row r="519" spans="1:10">
      <c r="A519" s="7">
        <v>164</v>
      </c>
      <c r="B519" s="7" t="s">
        <v>1521</v>
      </c>
      <c r="C519" s="7" t="s">
        <v>42</v>
      </c>
      <c r="D519" s="7" t="s">
        <v>2825</v>
      </c>
      <c r="E519" s="7" t="s">
        <v>2826</v>
      </c>
      <c r="F519" s="7" t="s">
        <v>2827</v>
      </c>
      <c r="G519" s="7" t="s">
        <v>1817</v>
      </c>
      <c r="H519" s="7" t="s">
        <v>2828</v>
      </c>
      <c r="J519" s="7" t="s">
        <v>3104</v>
      </c>
    </row>
    <row r="520" spans="1:10">
      <c r="A520" s="7">
        <v>165</v>
      </c>
      <c r="B520" s="7" t="s">
        <v>1521</v>
      </c>
      <c r="C520" s="7" t="s">
        <v>42</v>
      </c>
      <c r="D520" s="7" t="s">
        <v>2833</v>
      </c>
      <c r="E520" s="7" t="s">
        <v>2834</v>
      </c>
      <c r="F520" s="7" t="s">
        <v>2835</v>
      </c>
      <c r="G520" s="7" t="s">
        <v>1562</v>
      </c>
      <c r="H520" s="7" t="s">
        <v>1769</v>
      </c>
      <c r="J520" s="7" t="s">
        <v>3104</v>
      </c>
    </row>
    <row r="521" spans="1:10">
      <c r="A521" s="7">
        <v>166</v>
      </c>
      <c r="B521" s="7" t="s">
        <v>1521</v>
      </c>
      <c r="C521" s="7" t="s">
        <v>42</v>
      </c>
      <c r="D521" s="7" t="s">
        <v>3080</v>
      </c>
      <c r="E521" s="7" t="s">
        <v>3081</v>
      </c>
      <c r="F521" s="7" t="s">
        <v>3082</v>
      </c>
      <c r="G521" s="7" t="s">
        <v>2459</v>
      </c>
      <c r="H521" s="7" t="s">
        <v>3083</v>
      </c>
      <c r="J521" s="7" t="s">
        <v>3104</v>
      </c>
    </row>
    <row r="522" spans="1:10">
      <c r="A522" s="7">
        <v>167</v>
      </c>
      <c r="B522" s="7" t="s">
        <v>1521</v>
      </c>
      <c r="C522" s="7" t="s">
        <v>42</v>
      </c>
      <c r="D522" s="7" t="s">
        <v>2849</v>
      </c>
      <c r="E522" s="7" t="s">
        <v>2850</v>
      </c>
      <c r="F522" s="7" t="s">
        <v>2851</v>
      </c>
      <c r="G522" s="7" t="s">
        <v>1804</v>
      </c>
      <c r="H522" s="7" t="s">
        <v>2852</v>
      </c>
      <c r="J522" s="7" t="s">
        <v>3104</v>
      </c>
    </row>
    <row r="523" spans="1:10">
      <c r="A523" s="7">
        <v>168</v>
      </c>
      <c r="B523" s="7" t="s">
        <v>1521</v>
      </c>
      <c r="C523" s="7" t="s">
        <v>42</v>
      </c>
      <c r="D523" s="7" t="s">
        <v>2853</v>
      </c>
      <c r="E523" s="7" t="s">
        <v>2854</v>
      </c>
      <c r="F523" s="7" t="s">
        <v>2855</v>
      </c>
      <c r="G523" s="7" t="s">
        <v>1595</v>
      </c>
      <c r="H523" s="7" t="s">
        <v>2856</v>
      </c>
      <c r="J523" s="7" t="s">
        <v>3104</v>
      </c>
    </row>
    <row r="524" spans="1:10">
      <c r="A524" s="7">
        <v>169</v>
      </c>
      <c r="B524" s="7" t="s">
        <v>1521</v>
      </c>
      <c r="C524" s="7" t="s">
        <v>42</v>
      </c>
      <c r="D524" s="7" t="s">
        <v>2857</v>
      </c>
      <c r="E524" s="7" t="s">
        <v>2858</v>
      </c>
      <c r="F524" s="7" t="s">
        <v>2859</v>
      </c>
      <c r="G524" s="7" t="s">
        <v>2051</v>
      </c>
      <c r="J524" s="7" t="s">
        <v>3104</v>
      </c>
    </row>
    <row r="525" spans="1:10">
      <c r="A525" s="7">
        <v>170</v>
      </c>
      <c r="B525" s="7" t="s">
        <v>1521</v>
      </c>
      <c r="C525" s="7" t="s">
        <v>42</v>
      </c>
      <c r="D525" s="7" t="s">
        <v>2860</v>
      </c>
      <c r="E525" s="7" t="s">
        <v>2861</v>
      </c>
      <c r="F525" s="7" t="s">
        <v>2862</v>
      </c>
      <c r="G525" s="7" t="s">
        <v>1894</v>
      </c>
      <c r="H525" s="7" t="s">
        <v>2863</v>
      </c>
      <c r="I525" s="7" t="s">
        <v>2864</v>
      </c>
      <c r="J525" s="7" t="s">
        <v>3104</v>
      </c>
    </row>
    <row r="526" spans="1:10">
      <c r="A526" s="7">
        <v>171</v>
      </c>
      <c r="B526" s="7" t="s">
        <v>1521</v>
      </c>
      <c r="C526" s="7" t="s">
        <v>42</v>
      </c>
      <c r="D526" s="7" t="s">
        <v>2870</v>
      </c>
      <c r="E526" s="7" t="s">
        <v>2871</v>
      </c>
      <c r="F526" s="7" t="s">
        <v>2872</v>
      </c>
      <c r="G526" s="7" t="s">
        <v>1562</v>
      </c>
      <c r="H526" s="7" t="s">
        <v>2873</v>
      </c>
      <c r="I526" s="7" t="s">
        <v>2874</v>
      </c>
      <c r="J526" s="7" t="s">
        <v>3104</v>
      </c>
    </row>
    <row r="527" spans="1:10">
      <c r="A527" s="7">
        <v>172</v>
      </c>
      <c r="B527" s="7" t="s">
        <v>1521</v>
      </c>
      <c r="C527" s="7" t="s">
        <v>42</v>
      </c>
      <c r="D527" s="7" t="s">
        <v>3084</v>
      </c>
      <c r="E527" s="7" t="s">
        <v>3085</v>
      </c>
      <c r="F527" s="7" t="s">
        <v>3086</v>
      </c>
      <c r="G527" s="7" t="s">
        <v>1595</v>
      </c>
      <c r="I527" s="7" t="s">
        <v>3068</v>
      </c>
      <c r="J527" s="7" t="s">
        <v>3104</v>
      </c>
    </row>
    <row r="528" spans="1:10">
      <c r="A528" s="7">
        <v>173</v>
      </c>
      <c r="B528" s="7" t="s">
        <v>1521</v>
      </c>
      <c r="C528" s="7" t="s">
        <v>42</v>
      </c>
      <c r="D528" s="7" t="s">
        <v>2879</v>
      </c>
      <c r="E528" s="7" t="s">
        <v>2880</v>
      </c>
      <c r="F528" s="7" t="s">
        <v>2881</v>
      </c>
      <c r="G528" s="7" t="s">
        <v>1817</v>
      </c>
      <c r="H528" s="7" t="s">
        <v>2882</v>
      </c>
      <c r="J528" s="7" t="s">
        <v>3104</v>
      </c>
    </row>
    <row r="529" spans="1:10">
      <c r="A529" s="7">
        <v>174</v>
      </c>
      <c r="B529" s="7" t="s">
        <v>1521</v>
      </c>
      <c r="C529" s="7" t="s">
        <v>42</v>
      </c>
      <c r="D529" s="7" t="s">
        <v>2883</v>
      </c>
      <c r="E529" s="7" t="s">
        <v>2884</v>
      </c>
      <c r="F529" s="7" t="s">
        <v>2885</v>
      </c>
      <c r="G529" s="7" t="s">
        <v>1808</v>
      </c>
      <c r="H529" s="7" t="s">
        <v>2886</v>
      </c>
      <c r="J529" s="7" t="s">
        <v>3104</v>
      </c>
    </row>
    <row r="530" spans="1:10">
      <c r="A530" s="7">
        <v>175</v>
      </c>
      <c r="B530" s="7" t="s">
        <v>1521</v>
      </c>
      <c r="C530" s="7" t="s">
        <v>42</v>
      </c>
      <c r="D530" s="7" t="s">
        <v>2895</v>
      </c>
      <c r="E530" s="7" t="s">
        <v>2896</v>
      </c>
      <c r="F530" s="7" t="s">
        <v>2897</v>
      </c>
      <c r="G530" s="7" t="s">
        <v>1562</v>
      </c>
      <c r="H530" s="7" t="s">
        <v>2898</v>
      </c>
      <c r="J530" s="7" t="s">
        <v>3104</v>
      </c>
    </row>
    <row r="531" spans="1:10">
      <c r="A531" s="7">
        <v>176</v>
      </c>
      <c r="B531" s="7" t="s">
        <v>1521</v>
      </c>
      <c r="C531" s="7" t="s">
        <v>42</v>
      </c>
      <c r="D531" s="7" t="s">
        <v>3087</v>
      </c>
      <c r="E531" s="7" t="s">
        <v>3088</v>
      </c>
      <c r="F531" s="7" t="s">
        <v>3089</v>
      </c>
      <c r="G531" s="7" t="s">
        <v>2314</v>
      </c>
      <c r="J531" s="7" t="s">
        <v>3104</v>
      </c>
    </row>
    <row r="532" spans="1:10">
      <c r="A532" s="7">
        <v>177</v>
      </c>
      <c r="B532" s="7" t="s">
        <v>1521</v>
      </c>
      <c r="C532" s="7" t="s">
        <v>42</v>
      </c>
      <c r="D532" s="7" t="s">
        <v>2899</v>
      </c>
      <c r="E532" s="7" t="s">
        <v>2900</v>
      </c>
      <c r="F532" s="7" t="s">
        <v>2901</v>
      </c>
      <c r="G532" s="7" t="s">
        <v>1595</v>
      </c>
      <c r="H532" s="7" t="s">
        <v>2902</v>
      </c>
      <c r="I532" s="7" t="s">
        <v>2507</v>
      </c>
      <c r="J532" s="7" t="s">
        <v>3104</v>
      </c>
    </row>
    <row r="533" spans="1:10">
      <c r="A533" s="7">
        <v>178</v>
      </c>
      <c r="B533" s="7" t="s">
        <v>1521</v>
      </c>
      <c r="C533" s="7" t="s">
        <v>42</v>
      </c>
      <c r="D533" s="7" t="s">
        <v>2912</v>
      </c>
      <c r="E533" s="7" t="s">
        <v>2913</v>
      </c>
      <c r="F533" s="7" t="s">
        <v>2914</v>
      </c>
      <c r="G533" s="7" t="s">
        <v>1595</v>
      </c>
      <c r="J533" s="7" t="s">
        <v>3104</v>
      </c>
    </row>
    <row r="534" spans="1:10">
      <c r="A534" s="7">
        <v>179</v>
      </c>
      <c r="B534" s="7" t="s">
        <v>1521</v>
      </c>
      <c r="C534" s="7" t="s">
        <v>42</v>
      </c>
      <c r="D534" s="7" t="s">
        <v>2915</v>
      </c>
      <c r="E534" s="7" t="s">
        <v>2916</v>
      </c>
      <c r="F534" s="7" t="s">
        <v>2917</v>
      </c>
      <c r="G534" s="7" t="s">
        <v>1595</v>
      </c>
      <c r="H534" s="7" t="s">
        <v>2918</v>
      </c>
      <c r="I534" s="7" t="s">
        <v>2919</v>
      </c>
      <c r="J534" s="7" t="s">
        <v>3104</v>
      </c>
    </row>
    <row r="535" spans="1:10">
      <c r="A535" s="7">
        <v>180</v>
      </c>
      <c r="B535" s="7" t="s">
        <v>1521</v>
      </c>
      <c r="C535" s="7" t="s">
        <v>42</v>
      </c>
      <c r="D535" s="7" t="s">
        <v>3090</v>
      </c>
      <c r="E535" s="7" t="s">
        <v>3091</v>
      </c>
      <c r="F535" s="7" t="s">
        <v>3092</v>
      </c>
      <c r="G535" s="7" t="s">
        <v>1589</v>
      </c>
      <c r="J535" s="7" t="s">
        <v>3104</v>
      </c>
    </row>
    <row r="536" spans="1:10">
      <c r="A536" s="7">
        <v>181</v>
      </c>
      <c r="B536" s="7" t="s">
        <v>1521</v>
      </c>
      <c r="C536" s="7" t="s">
        <v>42</v>
      </c>
      <c r="D536" s="7" t="s">
        <v>2935</v>
      </c>
      <c r="E536" s="7" t="s">
        <v>2936</v>
      </c>
      <c r="F536" s="7" t="s">
        <v>2937</v>
      </c>
      <c r="G536" s="7" t="s">
        <v>1894</v>
      </c>
      <c r="I536" s="7" t="s">
        <v>2938</v>
      </c>
      <c r="J536" s="7" t="s">
        <v>3104</v>
      </c>
    </row>
    <row r="537" spans="1:10">
      <c r="A537" s="7">
        <v>182</v>
      </c>
      <c r="B537" s="7" t="s">
        <v>1521</v>
      </c>
      <c r="C537" s="7" t="s">
        <v>42</v>
      </c>
      <c r="D537" s="7" t="s">
        <v>3093</v>
      </c>
      <c r="E537" s="7" t="s">
        <v>3094</v>
      </c>
      <c r="F537" s="7" t="s">
        <v>3095</v>
      </c>
      <c r="G537" s="7" t="s">
        <v>1562</v>
      </c>
      <c r="H537" s="7" t="s">
        <v>1612</v>
      </c>
      <c r="J537" s="7" t="s">
        <v>3104</v>
      </c>
    </row>
    <row r="538" spans="1:10">
      <c r="A538" s="7">
        <v>183</v>
      </c>
      <c r="B538" s="7" t="s">
        <v>1521</v>
      </c>
      <c r="C538" s="7" t="s">
        <v>42</v>
      </c>
      <c r="D538" s="7" t="s">
        <v>2942</v>
      </c>
      <c r="E538" s="7" t="s">
        <v>2943</v>
      </c>
      <c r="F538" s="7" t="s">
        <v>2944</v>
      </c>
      <c r="G538" s="7" t="s">
        <v>2323</v>
      </c>
      <c r="H538" s="7" t="s">
        <v>2945</v>
      </c>
      <c r="J538" s="7" t="s">
        <v>3104</v>
      </c>
    </row>
    <row r="539" spans="1:10">
      <c r="A539" s="7">
        <v>184</v>
      </c>
      <c r="B539" s="7" t="s">
        <v>1521</v>
      </c>
      <c r="C539" s="7" t="s">
        <v>42</v>
      </c>
      <c r="D539" s="7" t="s">
        <v>3096</v>
      </c>
      <c r="E539" s="7" t="s">
        <v>3097</v>
      </c>
      <c r="F539" s="7" t="s">
        <v>3098</v>
      </c>
      <c r="G539" s="7" t="s">
        <v>1562</v>
      </c>
      <c r="H539" s="7" t="s">
        <v>3099</v>
      </c>
      <c r="J539" s="7" t="s">
        <v>3104</v>
      </c>
    </row>
    <row r="540" spans="1:10">
      <c r="A540" s="7">
        <v>185</v>
      </c>
      <c r="B540" s="7" t="s">
        <v>1521</v>
      </c>
      <c r="C540" s="7" t="s">
        <v>42</v>
      </c>
      <c r="D540" s="7" t="s">
        <v>2950</v>
      </c>
      <c r="E540" s="7" t="s">
        <v>2951</v>
      </c>
      <c r="F540" s="7" t="s">
        <v>2952</v>
      </c>
      <c r="G540" s="7" t="s">
        <v>2953</v>
      </c>
      <c r="J540" s="7" t="s">
        <v>3104</v>
      </c>
    </row>
    <row r="541" spans="1:10">
      <c r="A541" s="7">
        <v>186</v>
      </c>
      <c r="B541" s="7" t="s">
        <v>1521</v>
      </c>
      <c r="C541" s="7" t="s">
        <v>42</v>
      </c>
      <c r="D541" s="7" t="s">
        <v>3100</v>
      </c>
      <c r="E541" s="7" t="s">
        <v>3101</v>
      </c>
      <c r="F541" s="7" t="s">
        <v>3102</v>
      </c>
      <c r="G541" s="7" t="s">
        <v>1797</v>
      </c>
      <c r="H541" s="7" t="s">
        <v>3103</v>
      </c>
      <c r="J541" s="7" t="s">
        <v>3104</v>
      </c>
    </row>
    <row r="542" spans="1:10">
      <c r="A542" s="7">
        <v>187</v>
      </c>
      <c r="B542" s="7" t="s">
        <v>1521</v>
      </c>
      <c r="C542" s="7" t="s">
        <v>42</v>
      </c>
      <c r="D542" s="7" t="s">
        <v>2959</v>
      </c>
      <c r="E542" s="7" t="s">
        <v>2960</v>
      </c>
      <c r="F542" s="7" t="s">
        <v>2961</v>
      </c>
      <c r="G542" s="7" t="s">
        <v>2890</v>
      </c>
      <c r="H542" s="7" t="s">
        <v>2962</v>
      </c>
      <c r="J542" s="7" t="s">
        <v>3104</v>
      </c>
    </row>
    <row r="543" spans="1:10">
      <c r="A543" s="7">
        <v>188</v>
      </c>
      <c r="B543" s="7" t="s">
        <v>1521</v>
      </c>
      <c r="C543" s="7" t="s">
        <v>42</v>
      </c>
      <c r="D543" s="7" t="s">
        <v>2963</v>
      </c>
      <c r="E543" s="7" t="s">
        <v>2964</v>
      </c>
      <c r="F543" s="7" t="s">
        <v>2965</v>
      </c>
      <c r="G543" s="7" t="s">
        <v>2966</v>
      </c>
      <c r="H543" s="7" t="s">
        <v>2967</v>
      </c>
      <c r="J543" s="7" t="s">
        <v>3104</v>
      </c>
    </row>
    <row r="544" spans="1:10">
      <c r="A544" s="7">
        <v>189</v>
      </c>
      <c r="B544" s="7" t="s">
        <v>1521</v>
      </c>
      <c r="C544" s="7" t="s">
        <v>42</v>
      </c>
      <c r="D544" s="7" t="s">
        <v>2973</v>
      </c>
      <c r="E544" s="7" t="s">
        <v>2974</v>
      </c>
      <c r="F544" s="7" t="s">
        <v>2975</v>
      </c>
      <c r="G544" s="7" t="s">
        <v>2976</v>
      </c>
      <c r="H544" s="7" t="s">
        <v>2977</v>
      </c>
      <c r="J544" s="7" t="s">
        <v>3104</v>
      </c>
    </row>
    <row r="545" spans="1:10">
      <c r="A545" s="7">
        <v>190</v>
      </c>
      <c r="B545" s="7" t="s">
        <v>1521</v>
      </c>
      <c r="C545" s="7" t="s">
        <v>42</v>
      </c>
      <c r="D545" s="7" t="s">
        <v>2978</v>
      </c>
      <c r="E545" s="7" t="s">
        <v>2979</v>
      </c>
      <c r="F545" s="7" t="s">
        <v>2741</v>
      </c>
      <c r="G545" s="7" t="s">
        <v>2980</v>
      </c>
      <c r="J545" s="7" t="s">
        <v>3104</v>
      </c>
    </row>
    <row r="546" spans="1:10">
      <c r="A546" s="7">
        <v>191</v>
      </c>
      <c r="B546" s="7" t="s">
        <v>1521</v>
      </c>
      <c r="C546" s="7" t="s">
        <v>42</v>
      </c>
      <c r="D546" s="7" t="s">
        <v>2981</v>
      </c>
      <c r="E546" s="7" t="s">
        <v>2982</v>
      </c>
      <c r="F546" s="7" t="s">
        <v>2965</v>
      </c>
      <c r="G546" s="7" t="s">
        <v>2983</v>
      </c>
      <c r="J546" s="7" t="s">
        <v>3104</v>
      </c>
    </row>
  </sheetData>
  <sheetProtection formatColumns="0" formatRows="0"/>
  <phoneticPr fontId="12"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TARIFF">
    <tabColor indexed="47"/>
  </sheetPr>
  <dimension ref="A1:G3"/>
  <sheetViews>
    <sheetView showGridLines="0" zoomScaleNormal="100" workbookViewId="0"/>
  </sheetViews>
  <sheetFormatPr defaultRowHeight="11.25"/>
  <sheetData>
    <row r="1" spans="1:7">
      <c r="A1" s="654" t="s">
        <v>4139</v>
      </c>
      <c r="B1" s="654" t="s">
        <v>4140</v>
      </c>
      <c r="C1" s="654" t="s">
        <v>4141</v>
      </c>
      <c r="D1" s="654" t="s">
        <v>4142</v>
      </c>
      <c r="E1" s="654" t="s">
        <v>4143</v>
      </c>
      <c r="F1" s="654" t="s">
        <v>4144</v>
      </c>
      <c r="G1" s="654" t="s">
        <v>4145</v>
      </c>
    </row>
    <row r="2" spans="1:7">
      <c r="A2" s="654" t="s">
        <v>4146</v>
      </c>
      <c r="B2" s="654" t="s">
        <v>4147</v>
      </c>
      <c r="C2" s="654"/>
      <c r="D2" s="654"/>
      <c r="E2" s="654"/>
      <c r="F2" s="654"/>
      <c r="G2" s="654"/>
    </row>
    <row r="3" spans="1:7">
      <c r="A3" s="654" t="s">
        <v>4148</v>
      </c>
      <c r="B3" s="654" t="s">
        <v>4147</v>
      </c>
      <c r="C3" s="654"/>
      <c r="D3" s="654"/>
      <c r="E3" s="654"/>
      <c r="F3" s="654"/>
      <c r="G3" s="6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KOPF">
    <tabColor indexed="47"/>
  </sheetPr>
  <dimension ref="A1:A96"/>
  <sheetViews>
    <sheetView showGridLines="0" zoomScaleNormal="100" workbookViewId="0"/>
  </sheetViews>
  <sheetFormatPr defaultRowHeight="11.25"/>
  <sheetData>
    <row r="1" spans="1:1">
      <c r="A1" t="s">
        <v>924</v>
      </c>
    </row>
    <row r="2" spans="1:1">
      <c r="A2" t="s">
        <v>925</v>
      </c>
    </row>
    <row r="3" spans="1:1">
      <c r="A3" t="s">
        <v>926</v>
      </c>
    </row>
    <row r="4" spans="1:1">
      <c r="A4" t="s">
        <v>927</v>
      </c>
    </row>
    <row r="5" spans="1:1">
      <c r="A5" t="s">
        <v>928</v>
      </c>
    </row>
    <row r="6" spans="1:1">
      <c r="A6" t="s">
        <v>929</v>
      </c>
    </row>
    <row r="7" spans="1:1">
      <c r="A7" t="s">
        <v>930</v>
      </c>
    </row>
    <row r="8" spans="1:1">
      <c r="A8" t="s">
        <v>931</v>
      </c>
    </row>
    <row r="9" spans="1:1">
      <c r="A9" t="s">
        <v>932</v>
      </c>
    </row>
    <row r="10" spans="1:1">
      <c r="A10" t="s">
        <v>933</v>
      </c>
    </row>
    <row r="11" spans="1:1">
      <c r="A11" t="s">
        <v>934</v>
      </c>
    </row>
    <row r="12" spans="1:1">
      <c r="A12" t="s">
        <v>935</v>
      </c>
    </row>
    <row r="13" spans="1:1">
      <c r="A13" t="s">
        <v>936</v>
      </c>
    </row>
    <row r="14" spans="1:1">
      <c r="A14" t="s">
        <v>937</v>
      </c>
    </row>
    <row r="15" spans="1:1">
      <c r="A15" t="s">
        <v>938</v>
      </c>
    </row>
    <row r="16" spans="1:1">
      <c r="A16" t="s">
        <v>939</v>
      </c>
    </row>
    <row r="17" spans="1:1">
      <c r="A17" t="s">
        <v>940</v>
      </c>
    </row>
    <row r="18" spans="1:1">
      <c r="A18" t="s">
        <v>941</v>
      </c>
    </row>
    <row r="19" spans="1:1">
      <c r="A19" t="s">
        <v>942</v>
      </c>
    </row>
    <row r="20" spans="1:1">
      <c r="A20" t="s">
        <v>943</v>
      </c>
    </row>
    <row r="21" spans="1:1">
      <c r="A21" t="s">
        <v>944</v>
      </c>
    </row>
    <row r="22" spans="1:1">
      <c r="A22" t="s">
        <v>945</v>
      </c>
    </row>
    <row r="23" spans="1:1">
      <c r="A23" t="s">
        <v>946</v>
      </c>
    </row>
    <row r="24" spans="1:1">
      <c r="A24" t="s">
        <v>947</v>
      </c>
    </row>
    <row r="25" spans="1:1">
      <c r="A25" t="s">
        <v>948</v>
      </c>
    </row>
    <row r="26" spans="1:1">
      <c r="A26" t="s">
        <v>949</v>
      </c>
    </row>
    <row r="27" spans="1:1">
      <c r="A27" t="s">
        <v>950</v>
      </c>
    </row>
    <row r="28" spans="1:1">
      <c r="A28" t="s">
        <v>951</v>
      </c>
    </row>
    <row r="29" spans="1:1">
      <c r="A29" t="s">
        <v>952</v>
      </c>
    </row>
    <row r="30" spans="1:1">
      <c r="A30" t="s">
        <v>953</v>
      </c>
    </row>
    <row r="31" spans="1:1">
      <c r="A31" t="s">
        <v>954</v>
      </c>
    </row>
    <row r="32" spans="1:1">
      <c r="A32" t="s">
        <v>955</v>
      </c>
    </row>
    <row r="33" spans="1:1">
      <c r="A33" t="s">
        <v>956</v>
      </c>
    </row>
    <row r="34" spans="1:1">
      <c r="A34" t="s">
        <v>957</v>
      </c>
    </row>
    <row r="35" spans="1:1">
      <c r="A35" t="s">
        <v>958</v>
      </c>
    </row>
    <row r="36" spans="1:1">
      <c r="A36" t="s">
        <v>959</v>
      </c>
    </row>
    <row r="37" spans="1:1">
      <c r="A37" t="s">
        <v>960</v>
      </c>
    </row>
    <row r="38" spans="1:1">
      <c r="A38" t="s">
        <v>961</v>
      </c>
    </row>
    <row r="39" spans="1:1">
      <c r="A39" t="s">
        <v>962</v>
      </c>
    </row>
    <row r="40" spans="1:1">
      <c r="A40" t="s">
        <v>963</v>
      </c>
    </row>
    <row r="41" spans="1:1">
      <c r="A41" t="s">
        <v>964</v>
      </c>
    </row>
    <row r="42" spans="1:1">
      <c r="A42" t="s">
        <v>965</v>
      </c>
    </row>
    <row r="43" spans="1:1">
      <c r="A43" t="s">
        <v>966</v>
      </c>
    </row>
    <row r="44" spans="1:1">
      <c r="A44" t="s">
        <v>967</v>
      </c>
    </row>
    <row r="45" spans="1:1">
      <c r="A45" t="s">
        <v>968</v>
      </c>
    </row>
    <row r="46" spans="1:1">
      <c r="A46" t="s">
        <v>969</v>
      </c>
    </row>
    <row r="47" spans="1:1">
      <c r="A47" t="s">
        <v>970</v>
      </c>
    </row>
    <row r="48" spans="1:1">
      <c r="A48" t="s">
        <v>971</v>
      </c>
    </row>
    <row r="49" spans="1:1">
      <c r="A49" t="s">
        <v>972</v>
      </c>
    </row>
    <row r="50" spans="1:1">
      <c r="A50" t="s">
        <v>973</v>
      </c>
    </row>
    <row r="51" spans="1:1">
      <c r="A51" t="s">
        <v>974</v>
      </c>
    </row>
    <row r="52" spans="1:1">
      <c r="A52" t="s">
        <v>975</v>
      </c>
    </row>
    <row r="53" spans="1:1">
      <c r="A53" t="s">
        <v>976</v>
      </c>
    </row>
    <row r="54" spans="1:1">
      <c r="A54" t="s">
        <v>977</v>
      </c>
    </row>
    <row r="55" spans="1:1">
      <c r="A55" t="s">
        <v>978</v>
      </c>
    </row>
    <row r="56" spans="1:1">
      <c r="A56" t="s">
        <v>979</v>
      </c>
    </row>
    <row r="57" spans="1:1">
      <c r="A57" t="s">
        <v>980</v>
      </c>
    </row>
    <row r="58" spans="1:1">
      <c r="A58" t="s">
        <v>981</v>
      </c>
    </row>
    <row r="59" spans="1:1">
      <c r="A59" t="s">
        <v>982</v>
      </c>
    </row>
    <row r="60" spans="1:1">
      <c r="A60" t="s">
        <v>983</v>
      </c>
    </row>
    <row r="61" spans="1:1">
      <c r="A61" t="s">
        <v>984</v>
      </c>
    </row>
    <row r="62" spans="1:1">
      <c r="A62" t="s">
        <v>985</v>
      </c>
    </row>
    <row r="63" spans="1:1">
      <c r="A63" t="s">
        <v>986</v>
      </c>
    </row>
    <row r="64" spans="1:1">
      <c r="A64" t="s">
        <v>987</v>
      </c>
    </row>
    <row r="65" spans="1:1">
      <c r="A65" t="s">
        <v>988</v>
      </c>
    </row>
    <row r="66" spans="1:1">
      <c r="A66" t="s">
        <v>989</v>
      </c>
    </row>
    <row r="67" spans="1:1">
      <c r="A67" t="s">
        <v>990</v>
      </c>
    </row>
    <row r="68" spans="1:1">
      <c r="A68" t="s">
        <v>991</v>
      </c>
    </row>
    <row r="69" spans="1:1">
      <c r="A69" t="s">
        <v>992</v>
      </c>
    </row>
    <row r="70" spans="1:1">
      <c r="A70" t="s">
        <v>993</v>
      </c>
    </row>
    <row r="71" spans="1:1">
      <c r="A71" t="s">
        <v>994</v>
      </c>
    </row>
    <row r="72" spans="1:1">
      <c r="A72" t="s">
        <v>995</v>
      </c>
    </row>
    <row r="73" spans="1:1">
      <c r="A73" t="s">
        <v>996</v>
      </c>
    </row>
    <row r="74" spans="1:1">
      <c r="A74" t="s">
        <v>997</v>
      </c>
    </row>
    <row r="75" spans="1:1">
      <c r="A75" t="s">
        <v>998</v>
      </c>
    </row>
    <row r="76" spans="1:1">
      <c r="A76" t="s">
        <v>999</v>
      </c>
    </row>
    <row r="77" spans="1:1">
      <c r="A77" t="s">
        <v>1000</v>
      </c>
    </row>
    <row r="78" spans="1:1">
      <c r="A78" t="s">
        <v>1001</v>
      </c>
    </row>
    <row r="79" spans="1:1">
      <c r="A79" t="s">
        <v>1002</v>
      </c>
    </row>
    <row r="80" spans="1:1">
      <c r="A80" t="s">
        <v>1003</v>
      </c>
    </row>
    <row r="81" spans="1:1">
      <c r="A81" t="s">
        <v>1004</v>
      </c>
    </row>
    <row r="82" spans="1:1">
      <c r="A82" t="s">
        <v>1005</v>
      </c>
    </row>
    <row r="83" spans="1:1">
      <c r="A83" t="s">
        <v>1006</v>
      </c>
    </row>
    <row r="84" spans="1:1">
      <c r="A84" t="s">
        <v>1007</v>
      </c>
    </row>
    <row r="85" spans="1:1">
      <c r="A85" t="s">
        <v>1008</v>
      </c>
    </row>
    <row r="86" spans="1:1">
      <c r="A86" t="s">
        <v>3105</v>
      </c>
    </row>
    <row r="87" spans="1:1">
      <c r="A87" t="s">
        <v>1009</v>
      </c>
    </row>
    <row r="88" spans="1:1">
      <c r="A88" t="s">
        <v>1010</v>
      </c>
    </row>
    <row r="89" spans="1:1">
      <c r="A89" t="s">
        <v>1011</v>
      </c>
    </row>
    <row r="90" spans="1:1">
      <c r="A90" t="s">
        <v>1012</v>
      </c>
    </row>
    <row r="91" spans="1:1">
      <c r="A91" t="s">
        <v>1013</v>
      </c>
    </row>
    <row r="92" spans="1:1">
      <c r="A92" t="s">
        <v>1014</v>
      </c>
    </row>
    <row r="93" spans="1:1">
      <c r="A93" t="s">
        <v>1015</v>
      </c>
    </row>
    <row r="94" spans="1:1">
      <c r="A94" t="s">
        <v>1016</v>
      </c>
    </row>
    <row r="95" spans="1:1">
      <c r="A95" t="s">
        <v>1017</v>
      </c>
    </row>
    <row r="96" spans="1:1">
      <c r="A96" t="s">
        <v>1018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RowHeight="11.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46"/>
  </cols>
  <sheetData/>
  <phoneticPr fontId="12"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Tariff">
    <tabColor indexed="47"/>
  </sheetPr>
  <dimension ref="A1"/>
  <sheetViews>
    <sheetView showGridLines="0" zoomScaleNormal="100" workbookViewId="0"/>
  </sheetViews>
  <sheetFormatPr defaultRowHeight="11.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03"/>
  <sheetViews>
    <sheetView showGridLines="0" zoomScaleNormal="100" workbookViewId="0"/>
  </sheetViews>
  <sheetFormatPr defaultRowHeight="11.25"/>
  <sheetData>
    <row r="1" spans="1:1">
      <c r="A1" s="583">
        <f>IF('Общие сведения'!$H$8="",1,0)</f>
        <v>0</v>
      </c>
    </row>
    <row r="2" spans="1:1">
      <c r="A2" s="583">
        <f>IF('Общие сведения'!$H$10="",1,0)</f>
        <v>0</v>
      </c>
    </row>
    <row r="3" spans="1:1">
      <c r="A3" s="583">
        <f>IF('Общие сведения'!$H$29="",1,0)</f>
        <v>0</v>
      </c>
    </row>
    <row r="4" spans="1:1">
      <c r="A4" s="583">
        <f>IF('Общие сведения'!$H$30="",1,0)</f>
        <v>0</v>
      </c>
    </row>
    <row r="5" spans="1:1">
      <c r="A5" s="583">
        <f>IF('Общие сведения'!$H$31="",1,0)</f>
        <v>0</v>
      </c>
    </row>
    <row r="6" spans="1:1">
      <c r="A6" s="583">
        <f>IF('Общие сведения'!$H$32="",1,0)</f>
        <v>0</v>
      </c>
    </row>
    <row r="7" spans="1:1">
      <c r="A7" s="583">
        <f>IF('Общие сведения'!$H$33="",1,0)</f>
        <v>0</v>
      </c>
    </row>
    <row r="8" spans="1:1">
      <c r="A8" s="583">
        <f>IF('Общие сведения'!$H$34="",1,0)</f>
        <v>0</v>
      </c>
    </row>
    <row r="9" spans="1:1">
      <c r="A9" s="583">
        <f>IF('Общие сведения'!$H$35="",1,0)</f>
        <v>0</v>
      </c>
    </row>
    <row r="10" spans="1:1">
      <c r="A10" s="583">
        <f>IF('Общие сведения'!$H$37="",1,0)</f>
        <v>0</v>
      </c>
    </row>
    <row r="11" spans="1:1">
      <c r="A11" s="583">
        <f>IF('Общие сведения'!$H$38="",1,0)</f>
        <v>0</v>
      </c>
    </row>
    <row r="12" spans="1:1">
      <c r="A12" s="583">
        <f>IF('Общие сведения'!$H$39="",1,0)</f>
        <v>0</v>
      </c>
    </row>
    <row r="13" spans="1:1">
      <c r="A13" s="583">
        <f>IF('Общие сведения'!$H$40="",1,0)</f>
        <v>0</v>
      </c>
    </row>
    <row r="14" spans="1:1">
      <c r="A14" s="583">
        <f>IF('Общие сведения'!$H$41="",1,0)</f>
        <v>0</v>
      </c>
    </row>
    <row r="15" spans="1:1">
      <c r="A15" s="583">
        <f>IF('Общие сведения'!$H$42="",1,0)</f>
        <v>0</v>
      </c>
    </row>
    <row r="16" spans="1:1">
      <c r="A16" s="583">
        <f>IF('Общие сведения'!$H$43="",1,0)</f>
        <v>0</v>
      </c>
    </row>
    <row r="17" spans="1:1">
      <c r="A17" s="583">
        <f>IF('Общие сведения'!$H$45="",1,0)</f>
        <v>0</v>
      </c>
    </row>
    <row r="18" spans="1:1">
      <c r="A18" s="583">
        <f>IF('Общие сведения'!$H$46="",1,0)</f>
        <v>0</v>
      </c>
    </row>
    <row r="19" spans="1:1">
      <c r="A19" s="583">
        <f>IF('Общие сведения'!$H$52="",1,0)</f>
        <v>0</v>
      </c>
    </row>
    <row r="20" spans="1:1">
      <c r="A20" s="583">
        <f>IF('Общие сведения'!$H$58="",1,0)</f>
        <v>0</v>
      </c>
    </row>
    <row r="21" spans="1:1">
      <c r="A21" s="583">
        <f>IF('Общие сведения'!$H$64="",1,0)</f>
        <v>0</v>
      </c>
    </row>
    <row r="22" spans="1:1">
      <c r="A22" s="583">
        <f>IF('Общие сведения'!$H$71="",1,0)</f>
        <v>0</v>
      </c>
    </row>
    <row r="23" spans="1:1">
      <c r="A23" s="583">
        <f>IF('Общие сведения'!$H$78="",1,0)</f>
        <v>0</v>
      </c>
    </row>
    <row r="24" spans="1:1">
      <c r="A24" s="583">
        <f>IF('Общие сведения'!$H$109="",1,0)</f>
        <v>0</v>
      </c>
    </row>
    <row r="25" spans="1:1">
      <c r="A25" s="583">
        <f>IF('Общие сведения'!$H$149="",1,0)</f>
        <v>0</v>
      </c>
    </row>
    <row r="26" spans="1:1">
      <c r="A26" s="583">
        <f>IF('Общие сведения'!$H$112="",1,0)</f>
        <v>0</v>
      </c>
    </row>
    <row r="27" spans="1:1">
      <c r="A27" s="583">
        <f>IF('Общие сведения'!$H$110="",1,0)</f>
        <v>0</v>
      </c>
    </row>
    <row r="28" spans="1:1">
      <c r="A28" s="583">
        <f>IF('Общие сведения'!$H$48="",1,0)</f>
        <v>0</v>
      </c>
    </row>
    <row r="29" spans="1:1">
      <c r="A29" s="583">
        <f>IF('Общие сведения'!$H$50="",1,0)</f>
        <v>0</v>
      </c>
    </row>
    <row r="30" spans="1:1">
      <c r="A30" s="583">
        <f>IF('Общие сведения'!$H$54="",1,0)</f>
        <v>0</v>
      </c>
    </row>
    <row r="31" spans="1:1">
      <c r="A31" s="583">
        <f>IF('Общие сведения'!$H$56="",1,0)</f>
        <v>0</v>
      </c>
    </row>
    <row r="32" spans="1:1">
      <c r="A32" s="583">
        <f>IF('Список объектов'!$M$35="",1,0)</f>
        <v>0</v>
      </c>
    </row>
    <row r="33" spans="1:1">
      <c r="A33" s="583">
        <f>IF('Список объектов'!$N$35="",1,0)</f>
        <v>0</v>
      </c>
    </row>
    <row r="34" spans="1:1">
      <c r="A34" s="583">
        <f>IF('Список объектов'!$O$35="",1,0)</f>
        <v>0</v>
      </c>
    </row>
    <row r="35" spans="1:1">
      <c r="A35" s="583">
        <f>IF('Общие сведения'!$H$116="",1,0)</f>
        <v>0</v>
      </c>
    </row>
    <row r="36" spans="1:1">
      <c r="A36" s="583">
        <f>IF('Общие сведения'!$H$117="",1,0)</f>
        <v>0</v>
      </c>
    </row>
    <row r="37" spans="1:1">
      <c r="A37" s="583">
        <f>IF('Общие сведения'!$H$119="",1,0)</f>
        <v>0</v>
      </c>
    </row>
    <row r="38" spans="1:1">
      <c r="A38" s="583">
        <f>IF('Список территорий'!$M$16="",1,0)</f>
        <v>0</v>
      </c>
    </row>
    <row r="39" spans="1:1">
      <c r="A39" s="583">
        <f>IF('Список территорий'!$N$16="",1,0)</f>
        <v>0</v>
      </c>
    </row>
    <row r="40" spans="1:1">
      <c r="A40" s="583">
        <f>IF('Общие сведения'!$H$129="",1,0)</f>
        <v>0</v>
      </c>
    </row>
    <row r="41" spans="1:1">
      <c r="A41" s="583">
        <f>IF('Общие сведения'!$H$130="",1,0)</f>
        <v>0</v>
      </c>
    </row>
    <row r="42" spans="1:1">
      <c r="A42" s="583">
        <f>IF('Общие сведения'!$H$132="",1,0)</f>
        <v>0</v>
      </c>
    </row>
    <row r="43" spans="1:1">
      <c r="A43" s="583">
        <f>IF('Список территорий'!$M$18="",1,0)</f>
        <v>0</v>
      </c>
    </row>
    <row r="44" spans="1:1">
      <c r="A44" s="583">
        <f>IF('Список территорий'!$N$18="",1,0)</f>
        <v>0</v>
      </c>
    </row>
    <row r="45" spans="1:1">
      <c r="A45" s="583">
        <f>IF(ЭЭ!$M$45="",1,0)</f>
        <v>0</v>
      </c>
    </row>
    <row r="46" spans="1:1">
      <c r="A46" s="583">
        <f>IF('Список объектов'!$M$20="",1,0)</f>
        <v>0</v>
      </c>
    </row>
    <row r="47" spans="1:1">
      <c r="A47" s="583">
        <f>IF('Список объектов'!$N$20="",1,0)</f>
        <v>0</v>
      </c>
    </row>
    <row r="48" spans="1:1">
      <c r="A48" s="583">
        <f>IF('Список объектов'!$M$28="",1,0)</f>
        <v>0</v>
      </c>
    </row>
    <row r="49" spans="1:1">
      <c r="A49" s="583">
        <f>IF('Список объектов'!$N$28="",1,0)</f>
        <v>0</v>
      </c>
    </row>
    <row r="50" spans="1:1">
      <c r="A50" s="583">
        <f>IF('Список объектов'!$M$29="",1,0)</f>
        <v>0</v>
      </c>
    </row>
    <row r="51" spans="1:1">
      <c r="A51" s="583">
        <f>IF('Список объектов'!$N$29="",1,0)</f>
        <v>0</v>
      </c>
    </row>
    <row r="52" spans="1:1">
      <c r="A52" s="583">
        <f>IF(Реагенты!$M$24="",1,0)</f>
        <v>0</v>
      </c>
    </row>
    <row r="53" spans="1:1">
      <c r="A53" s="583">
        <f>IF(Реагенты!$M$25="",1,0)</f>
        <v>0</v>
      </c>
    </row>
    <row r="54" spans="1:1">
      <c r="A54" s="583">
        <f>IF(ЭЭ!$M$49="",1,0)</f>
        <v>0</v>
      </c>
    </row>
    <row r="55" spans="1:1">
      <c r="A55" s="583">
        <f>IF(ЭЭ!$M$56="",1,0)</f>
        <v>0</v>
      </c>
    </row>
    <row r="56" spans="1:1">
      <c r="A56" s="583">
        <f>IF(ЭЭ!$M$63="",1,0)</f>
        <v>0</v>
      </c>
    </row>
    <row r="57" spans="1:1">
      <c r="A57" s="583">
        <f>IF(ЭЭ!$M$24="",1,0)</f>
        <v>0</v>
      </c>
    </row>
    <row r="58" spans="1:1">
      <c r="A58" s="583">
        <f>IF(ЭЭ!$M$31="",1,0)</f>
        <v>0</v>
      </c>
    </row>
    <row r="59" spans="1:1">
      <c r="A59" s="583">
        <f>IF(Налоги!$M$28="",1,0)</f>
        <v>0</v>
      </c>
    </row>
    <row r="60" spans="1:1">
      <c r="A60" s="583">
        <f>IF(Реагенты!$M$19="",1,0)</f>
        <v>0</v>
      </c>
    </row>
    <row r="61" spans="1:1">
      <c r="A61" s="583">
        <f>IF(Реагенты!$M$20="",1,0)</f>
        <v>0</v>
      </c>
    </row>
    <row r="62" spans="1:1">
      <c r="A62" s="583">
        <f>IF(Реагенты!$M$26="",1,0)</f>
        <v>0</v>
      </c>
    </row>
    <row r="63" spans="1:1">
      <c r="A63" s="583">
        <f>IF(Реагенты!$M$27="",1,0)</f>
        <v>0</v>
      </c>
    </row>
    <row r="64" spans="1:1">
      <c r="A64" s="583">
        <f>IF(Налоги!$M$41="",1,0)</f>
        <v>0</v>
      </c>
    </row>
    <row r="65" spans="1:1">
      <c r="A65" s="583">
        <f>IF(ФОТ!$M$25="",1,0)</f>
        <v>0</v>
      </c>
    </row>
    <row r="66" spans="1:1">
      <c r="A66" s="583">
        <f>IF(ФОТ!$M$19="",1,0)</f>
        <v>0</v>
      </c>
    </row>
    <row r="67" spans="1:1">
      <c r="A67" s="583">
        <f>IF(ФОТ!$M$31="",1,0)</f>
        <v>0</v>
      </c>
    </row>
    <row r="68" spans="1:1">
      <c r="A68" s="583">
        <f>IF(ФОТ!$M$41="",1,0)</f>
        <v>0</v>
      </c>
    </row>
    <row r="69" spans="1:1">
      <c r="A69" s="583">
        <f>IF(ФОТ!$M$47="",1,0)</f>
        <v>0</v>
      </c>
    </row>
    <row r="70" spans="1:1">
      <c r="A70" s="583">
        <f>IF(ФОТ!$M$53="",1,0)</f>
        <v>0</v>
      </c>
    </row>
    <row r="71" spans="1:1">
      <c r="A71" s="583">
        <f>IF('Список объектов'!$M$36="",1,0)</f>
        <v>0</v>
      </c>
    </row>
    <row r="72" spans="1:1">
      <c r="A72" s="583">
        <f>IF('Список объектов'!$N$36="",1,0)</f>
        <v>0</v>
      </c>
    </row>
    <row r="73" spans="1:1">
      <c r="A73" s="583">
        <f>IF('Список объектов'!$O$36="",1,0)</f>
        <v>0</v>
      </c>
    </row>
    <row r="74" spans="1:1">
      <c r="A74" s="583">
        <f>IF('Список объектов'!$M$37="",1,0)</f>
        <v>0</v>
      </c>
    </row>
    <row r="75" spans="1:1">
      <c r="A75" s="583">
        <f>IF('Список объектов'!$N$37="",1,0)</f>
        <v>0</v>
      </c>
    </row>
    <row r="76" spans="1:1">
      <c r="A76" s="583">
        <f>IF('Список объектов'!$O$37="",1,0)</f>
        <v>0</v>
      </c>
    </row>
    <row r="77" spans="1:1">
      <c r="A77" s="583">
        <f>IF('Список объектов'!$M$38="",1,0)</f>
        <v>0</v>
      </c>
    </row>
    <row r="78" spans="1:1">
      <c r="A78" s="583">
        <f>IF('Список объектов'!$N$38="",1,0)</f>
        <v>0</v>
      </c>
    </row>
    <row r="79" spans="1:1">
      <c r="A79" s="583">
        <f>IF('Список объектов'!$O$38="",1,0)</f>
        <v>0</v>
      </c>
    </row>
    <row r="80" spans="1:1">
      <c r="A80" s="583">
        <f>IF('Список объектов'!$M$39="",1,0)</f>
        <v>0</v>
      </c>
    </row>
    <row r="81" spans="1:1">
      <c r="A81" s="583">
        <f>IF('Список объектов'!$N$39="",1,0)</f>
        <v>0</v>
      </c>
    </row>
    <row r="82" spans="1:1">
      <c r="A82" s="583">
        <f>IF('Список объектов'!$O$39="",1,0)</f>
        <v>0</v>
      </c>
    </row>
    <row r="83" spans="1:1">
      <c r="A83" s="583">
        <f>IF('Список объектов'!$M$40="",1,0)</f>
        <v>0</v>
      </c>
    </row>
    <row r="84" spans="1:1">
      <c r="A84" s="583">
        <f>IF('Список объектов'!$N$40="",1,0)</f>
        <v>0</v>
      </c>
    </row>
    <row r="85" spans="1:1">
      <c r="A85" s="583">
        <f>IF('Список объектов'!$O$40="",1,0)</f>
        <v>0</v>
      </c>
    </row>
    <row r="86" spans="1:1">
      <c r="A86" s="583">
        <f>IF('Список объектов'!$M$41="",1,0)</f>
        <v>0</v>
      </c>
    </row>
    <row r="87" spans="1:1">
      <c r="A87" s="583">
        <f>IF('Список объектов'!$N$41="",1,0)</f>
        <v>0</v>
      </c>
    </row>
    <row r="88" spans="1:1">
      <c r="A88" s="583">
        <f>IF('Список объектов'!$O$41="",1,0)</f>
        <v>0</v>
      </c>
    </row>
    <row r="89" spans="1:1">
      <c r="A89" s="583">
        <f>IF('Список объектов'!$M$42="",1,0)</f>
        <v>0</v>
      </c>
    </row>
    <row r="90" spans="1:1">
      <c r="A90" s="583">
        <f>IF('Список объектов'!$N$42="",1,0)</f>
        <v>0</v>
      </c>
    </row>
    <row r="91" spans="1:1">
      <c r="A91" s="583">
        <f>IF('Список объектов'!$O$42="",1,0)</f>
        <v>0</v>
      </c>
    </row>
    <row r="92" spans="1:1">
      <c r="A92" s="583">
        <f>IF('Список объектов'!$M$43="",1,0)</f>
        <v>0</v>
      </c>
    </row>
    <row r="93" spans="1:1">
      <c r="A93" s="583">
        <f>IF('Список объектов'!$N$43="",1,0)</f>
        <v>0</v>
      </c>
    </row>
    <row r="94" spans="1:1">
      <c r="A94" s="583">
        <f>IF('Список объектов'!$O$43="",1,0)</f>
        <v>0</v>
      </c>
    </row>
    <row r="95" spans="1:1">
      <c r="A95" s="583">
        <f>IF('Список объектов'!$M$44="",1,0)</f>
        <v>0</v>
      </c>
    </row>
    <row r="96" spans="1:1">
      <c r="A96" s="583">
        <f>IF('Список объектов'!$N$44="",1,0)</f>
        <v>0</v>
      </c>
    </row>
    <row r="97" spans="1:1">
      <c r="A97" s="583">
        <f>IF('Список объектов'!$O$44="",1,0)</f>
        <v>0</v>
      </c>
    </row>
    <row r="98" spans="1:1">
      <c r="A98" s="583">
        <f>IF('Список объектов'!$M$45="",1,0)</f>
        <v>0</v>
      </c>
    </row>
    <row r="99" spans="1:1">
      <c r="A99" s="583">
        <f>IF('Список объектов'!$N$45="",1,0)</f>
        <v>0</v>
      </c>
    </row>
    <row r="100" spans="1:1">
      <c r="A100" s="583">
        <f>IF('Список объектов'!$O$45="",1,0)</f>
        <v>0</v>
      </c>
    </row>
    <row r="101" spans="1:1">
      <c r="A101" s="583">
        <f>IF('Список объектов'!$M$46="",1,0)</f>
        <v>0</v>
      </c>
    </row>
    <row r="102" spans="1:1">
      <c r="A102" s="583">
        <f>IF('Список объектов'!$N$46="",1,0)</f>
        <v>0</v>
      </c>
    </row>
    <row r="103" spans="1:1">
      <c r="A103" s="583">
        <f>IF('Список объектов'!$O$46="",1,0)</f>
        <v>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Activity">
    <tabColor indexed="47"/>
  </sheetPr>
  <dimension ref="A1"/>
  <sheetViews>
    <sheetView showGridLines="0" zoomScaleNormal="10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43"/>
  </cols>
  <sheetData/>
  <sheetProtection formatColumns="0" formatRows="0"/>
  <phoneticPr fontId="14"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1.25"/>
  <sheetData/>
  <phoneticPr fontId="12"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46"/>
  </cols>
  <sheetData/>
  <phoneticPr fontId="12"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RowHeight="11.25"/>
  <cols>
    <col min="1" max="16384" width="9.140625" style="42"/>
  </cols>
  <sheetData/>
  <sheetProtection formatColumns="0" formatRows="0"/>
  <phoneticPr fontId="31"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6"/>
  <sheetViews>
    <sheetView showGridLines="0" zoomScaleNormal="100" workbookViewId="0"/>
  </sheetViews>
  <sheetFormatPr defaultRowHeight="11.25"/>
  <cols>
    <col min="1" max="1" width="36.28515625" customWidth="1"/>
    <col min="2" max="2" width="21.140625" bestFit="1" customWidth="1"/>
    <col min="3" max="16384" width="9.140625" style="2"/>
  </cols>
  <sheetData>
    <row r="1" spans="1:2">
      <c r="A1" s="6" t="s">
        <v>111</v>
      </c>
      <c r="B1" s="6" t="s">
        <v>112</v>
      </c>
    </row>
    <row r="2" spans="1:2">
      <c r="A2" t="s">
        <v>113</v>
      </c>
      <c r="B2" t="s">
        <v>1107</v>
      </c>
    </row>
    <row r="3" spans="1:2">
      <c r="A3" t="s">
        <v>159</v>
      </c>
      <c r="B3" t="s">
        <v>114</v>
      </c>
    </row>
    <row r="4" spans="1:2">
      <c r="A4" t="s">
        <v>1104</v>
      </c>
      <c r="B4" t="s">
        <v>1149</v>
      </c>
    </row>
    <row r="5" spans="1:2">
      <c r="A5" t="s">
        <v>1253</v>
      </c>
      <c r="B5" t="s">
        <v>1318</v>
      </c>
    </row>
    <row r="6" spans="1:2">
      <c r="A6" t="s">
        <v>1105</v>
      </c>
      <c r="B6" t="s">
        <v>1108</v>
      </c>
    </row>
    <row r="7" spans="1:2">
      <c r="A7" t="s">
        <v>1251</v>
      </c>
      <c r="B7" t="s">
        <v>1109</v>
      </c>
    </row>
    <row r="8" spans="1:2">
      <c r="A8" t="s">
        <v>1254</v>
      </c>
      <c r="B8" t="s">
        <v>1406</v>
      </c>
    </row>
    <row r="9" spans="1:2">
      <c r="A9" t="s">
        <v>1255</v>
      </c>
      <c r="B9" t="s">
        <v>1110</v>
      </c>
    </row>
    <row r="10" spans="1:2">
      <c r="A10" t="s">
        <v>1256</v>
      </c>
      <c r="B10" t="s">
        <v>203</v>
      </c>
    </row>
    <row r="11" spans="1:2">
      <c r="A11" t="s">
        <v>1257</v>
      </c>
      <c r="B11" t="s">
        <v>192</v>
      </c>
    </row>
    <row r="12" spans="1:2">
      <c r="A12" t="s">
        <v>1258</v>
      </c>
      <c r="B12" t="s">
        <v>1407</v>
      </c>
    </row>
    <row r="13" spans="1:2">
      <c r="A13" t="s">
        <v>1252</v>
      </c>
      <c r="B13" t="s">
        <v>1111</v>
      </c>
    </row>
    <row r="14" spans="1:2">
      <c r="A14" t="s">
        <v>300</v>
      </c>
      <c r="B14" t="s">
        <v>1112</v>
      </c>
    </row>
    <row r="15" spans="1:2">
      <c r="A15" t="s">
        <v>1259</v>
      </c>
      <c r="B15" t="s">
        <v>190</v>
      </c>
    </row>
    <row r="16" spans="1:2">
      <c r="A16" t="s">
        <v>1320</v>
      </c>
      <c r="B16" t="s">
        <v>118</v>
      </c>
    </row>
    <row r="17" spans="1:2">
      <c r="A17" t="s">
        <v>1338</v>
      </c>
      <c r="B17" t="s">
        <v>160</v>
      </c>
    </row>
    <row r="18" spans="1:2">
      <c r="A18" t="s">
        <v>1356</v>
      </c>
      <c r="B18" t="s">
        <v>172</v>
      </c>
    </row>
    <row r="19" spans="1:2">
      <c r="A19" t="s">
        <v>1260</v>
      </c>
      <c r="B19" t="s">
        <v>193</v>
      </c>
    </row>
    <row r="20" spans="1:2">
      <c r="A20" t="s">
        <v>1261</v>
      </c>
      <c r="B20" t="s">
        <v>189</v>
      </c>
    </row>
    <row r="21" spans="1:2">
      <c r="A21" t="s">
        <v>1262</v>
      </c>
      <c r="B21" t="s">
        <v>116</v>
      </c>
    </row>
    <row r="22" spans="1:2">
      <c r="A22" t="s">
        <v>1263</v>
      </c>
      <c r="B22" t="s">
        <v>119</v>
      </c>
    </row>
    <row r="23" spans="1:2">
      <c r="A23" t="s">
        <v>1264</v>
      </c>
      <c r="B23" t="s">
        <v>174</v>
      </c>
    </row>
    <row r="24" spans="1:2">
      <c r="A24" t="s">
        <v>1265</v>
      </c>
      <c r="B24" t="s">
        <v>173</v>
      </c>
    </row>
    <row r="25" spans="1:2">
      <c r="A25" t="s">
        <v>1266</v>
      </c>
      <c r="B25" t="s">
        <v>158</v>
      </c>
    </row>
    <row r="26" spans="1:2">
      <c r="A26" t="s">
        <v>1267</v>
      </c>
      <c r="B26" t="s">
        <v>1113</v>
      </c>
    </row>
    <row r="27" spans="1:2">
      <c r="A27" t="s">
        <v>1268</v>
      </c>
      <c r="B27" t="s">
        <v>1114</v>
      </c>
    </row>
    <row r="28" spans="1:2">
      <c r="A28" t="s">
        <v>109</v>
      </c>
      <c r="B28" t="s">
        <v>1115</v>
      </c>
    </row>
    <row r="29" spans="1:2">
      <c r="A29" t="s">
        <v>117</v>
      </c>
      <c r="B29" t="s">
        <v>1116</v>
      </c>
    </row>
    <row r="30" spans="1:2">
      <c r="B30" t="s">
        <v>1117</v>
      </c>
    </row>
    <row r="31" spans="1:2">
      <c r="B31" t="s">
        <v>1150</v>
      </c>
    </row>
    <row r="32" spans="1:2">
      <c r="B32" t="s">
        <v>1240</v>
      </c>
    </row>
    <row r="33" spans="2:2">
      <c r="B33" t="s">
        <v>1394</v>
      </c>
    </row>
    <row r="34" spans="2:2">
      <c r="B34" t="s">
        <v>1395</v>
      </c>
    </row>
    <row r="35" spans="2:2">
      <c r="B35" t="s">
        <v>1396</v>
      </c>
    </row>
    <row r="36" spans="2:2">
      <c r="B36" t="s">
        <v>1463</v>
      </c>
    </row>
  </sheetData>
  <sheetProtection formatColumns="0" formatRows="0"/>
  <phoneticPr fontId="12" type="noConversion"/>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4"/>
  </cols>
  <sheetData/>
  <sheetProtection formatColumns="0" formatRows="0"/>
  <phoneticPr fontId="14"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2"/>
    <col min="2" max="16384" width="9.140625" style="13"/>
  </cols>
  <sheetData/>
  <sheetProtection formatColumns="0" formatRows="0"/>
  <phoneticPr fontId="9"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4"/>
    </row>
    <row r="2" spans="1:1" ht="12">
      <c r="A2" s="14"/>
    </row>
    <row r="3" spans="1:1" ht="12">
      <c r="A3" s="14"/>
    </row>
    <row r="4" spans="1:1" ht="12">
      <c r="A4" s="14"/>
    </row>
    <row r="5" spans="1:1" ht="12">
      <c r="A5" s="14"/>
    </row>
    <row r="6" spans="1:1" ht="12">
      <c r="A6" s="14"/>
    </row>
    <row r="7" spans="1:1" ht="12">
      <c r="A7" s="14"/>
    </row>
    <row r="8" spans="1:1" ht="12">
      <c r="A8" s="14"/>
    </row>
    <row r="9" spans="1:1" ht="12">
      <c r="A9" s="14"/>
    </row>
    <row r="10" spans="1:1" ht="12">
      <c r="A10" s="14"/>
    </row>
    <row r="11" spans="1:1" ht="12">
      <c r="A11" s="14"/>
    </row>
    <row r="12" spans="1:1" ht="12">
      <c r="A12" s="14"/>
    </row>
    <row r="13" spans="1:1" ht="12">
      <c r="A13" s="14"/>
    </row>
    <row r="14" spans="1:1" ht="12">
      <c r="A14" s="14"/>
    </row>
    <row r="15" spans="1:1" ht="12">
      <c r="A15" s="14"/>
    </row>
    <row r="16" spans="1:1" ht="12">
      <c r="A16" s="14"/>
    </row>
    <row r="17" spans="1:1" ht="12">
      <c r="A17" s="14"/>
    </row>
    <row r="18" spans="1:1" ht="12">
      <c r="A18" s="14"/>
    </row>
    <row r="19" spans="1:1" ht="12">
      <c r="A19" s="14"/>
    </row>
  </sheetData>
  <sheetProtection formatColumns="0" formatRows="0"/>
  <phoneticPr fontId="12"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rgb="FFFFCC99"/>
  </sheetPr>
  <dimension ref="A1"/>
  <sheetViews>
    <sheetView showGridLines="0" zoomScaleNormal="100" workbookViewId="0"/>
  </sheetViews>
  <sheetFormatPr defaultRowHeight="11.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zoomScaleNormal="10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zoomScaleNormal="10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rgb="FFFFCC99"/>
  </sheetPr>
  <dimension ref="A1"/>
  <sheetViews>
    <sheetView showGridLines="0" zoomScaleNormal="100" workbookViewId="0"/>
  </sheetViews>
  <sheetFormatPr defaultRowHeight="11.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rgb="FFFFCC99"/>
  </sheetPr>
  <dimension ref="A1"/>
  <sheetViews>
    <sheetView showGridLines="0" zoomScaleNormal="100" workbookViewId="0"/>
  </sheetViews>
  <sheetFormatPr defaultRowHeight="11.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0">
    <tabColor rgb="FFFFCC99"/>
  </sheetPr>
  <dimension ref="A1"/>
  <sheetViews>
    <sheetView showGridLines="0" zoomScaleNormal="100" workbookViewId="0"/>
  </sheetViews>
  <sheetFormatPr defaultRowHeight="11.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6">
    <tabColor rgb="FFFFCC99"/>
  </sheetPr>
  <dimension ref="A1"/>
  <sheetViews>
    <sheetView showGridLines="0" zoomScaleNormal="100" workbookViewId="0"/>
  </sheetViews>
  <sheetFormatPr defaultRowHeight="11.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8">
    <tabColor rgb="FFFFCC99"/>
  </sheetPr>
  <dimension ref="A1"/>
  <sheetViews>
    <sheetView showGridLines="0" zoomScaleNormal="100" workbookViewId="0"/>
  </sheetViews>
  <sheetFormatPr defaultRowHeight="11.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9">
    <tabColor rgb="FFFFCC99"/>
  </sheetPr>
  <dimension ref="A1"/>
  <sheetViews>
    <sheetView showGridLines="0" zoomScaleNormal="100" workbookViewId="0"/>
  </sheetViews>
  <sheetFormatPr defaultRowHeight="11.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20">
    <tabColor rgb="FFFFCC99"/>
  </sheetPr>
  <dimension ref="A1"/>
  <sheetViews>
    <sheetView showGridLines="0" zoomScaleNormal="100" workbookViewId="0"/>
  </sheetViews>
  <sheetFormatPr defaultRowHeight="11.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21">
    <tabColor rgb="FFFFCC99"/>
  </sheetPr>
  <dimension ref="A1"/>
  <sheetViews>
    <sheetView showGridLines="0" zoomScaleNormal="100" workbookViewId="0"/>
  </sheetViews>
  <sheetFormatPr defaultRowHeight="11.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5">
    <tabColor rgb="FFFFCC99"/>
  </sheetPr>
  <dimension ref="A1"/>
  <sheetViews>
    <sheetView showGridLines="0" zoomScaleNormal="100" workbookViewId="0"/>
  </sheetViews>
  <sheetFormatPr defaultRowHeight="1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64</vt:i4>
      </vt:variant>
      <vt:variant>
        <vt:lpstr>Именованные диапазоны</vt:lpstr>
      </vt:variant>
      <vt:variant>
        <vt:i4>290</vt:i4>
      </vt:variant>
    </vt:vector>
  </HeadingPairs>
  <TitlesOfParts>
    <vt:vector size="354" baseType="lpstr">
      <vt:lpstr>modProv</vt:lpstr>
      <vt:lpstr>Инструкция</vt:lpstr>
      <vt:lpstr>Лог обновления</vt:lpstr>
      <vt:lpstr>Пояснения</vt:lpstr>
      <vt:lpstr>Список листов</vt:lpstr>
      <vt:lpstr>Общие сведения</vt:lpstr>
      <vt:lpstr>Список территорий</vt:lpstr>
      <vt:lpstr>Список объектов</vt:lpstr>
      <vt:lpstr>Сценарии</vt:lpstr>
      <vt:lpstr>Баланс</vt:lpstr>
      <vt:lpstr>Реагенты</vt:lpstr>
      <vt:lpstr>ЭЭ</vt:lpstr>
      <vt:lpstr>Амортизация</vt:lpstr>
      <vt:lpstr>Аренда</vt:lpstr>
      <vt:lpstr>Покупка</vt:lpstr>
      <vt:lpstr>ФОТ</vt:lpstr>
      <vt:lpstr>Административные</vt:lpstr>
      <vt:lpstr>Сбытовые расходы ГО</vt:lpstr>
      <vt:lpstr>Налоги</vt:lpstr>
      <vt:lpstr>ИП + источники</vt:lpstr>
      <vt:lpstr>Экономия_корр</vt:lpstr>
      <vt:lpstr>Плата за негативное возд</vt:lpstr>
      <vt:lpstr>Корректировка НВВ</vt:lpstr>
      <vt:lpstr>Калькуляция</vt:lpstr>
      <vt:lpstr>et_union</vt:lpstr>
      <vt:lpstr>ТМ</vt:lpstr>
      <vt:lpstr>ДПР</vt:lpstr>
      <vt:lpstr>ДПР (концессии)</vt:lpstr>
      <vt:lpstr>TEHSHEET</vt:lpstr>
      <vt:lpstr>Комментарии</vt:lpstr>
      <vt:lpstr>Проверка</vt:lpstr>
      <vt:lpstr>Лист1</vt:lpstr>
      <vt:lpstr>modProvGeneralProc</vt:lpstr>
      <vt:lpstr>modList11</vt:lpstr>
      <vt:lpstr>REESTR_MO</vt:lpstr>
      <vt:lpstr>REESTR_ORG</vt:lpstr>
      <vt:lpstr>REESTR_TARIFF</vt:lpstr>
      <vt:lpstr>OKOPF</vt:lpstr>
      <vt:lpstr>modfrmRegion</vt:lpstr>
      <vt:lpstr>modHTTP</vt:lpstr>
      <vt:lpstr>modfrmSelectTariff</vt:lpstr>
      <vt:lpstr>modCheckCyan</vt:lpstr>
      <vt:lpstr>modfrmActivity</vt:lpstr>
      <vt:lpstr>modfrmCheckUpdates</vt:lpstr>
      <vt:lpstr>modUpdTemplMain</vt:lpstr>
      <vt:lpstr>modList00</vt:lpstr>
      <vt:lpstr>modThisWorkbook</vt:lpstr>
      <vt:lpstr>modInstruction</vt:lpstr>
      <vt:lpstr>AllSheetsInThisWorkbook</vt:lpstr>
      <vt:lpstr>modHyp</vt:lpstr>
      <vt:lpstr>modfrmReestr</vt:lpstr>
      <vt:lpstr>modReestr</vt:lpstr>
      <vt:lpstr>modList01</vt:lpstr>
      <vt:lpstr>modList02</vt:lpstr>
      <vt:lpstr>modList05</vt:lpstr>
      <vt:lpstr>modList06</vt:lpstr>
      <vt:lpstr>modList09</vt:lpstr>
      <vt:lpstr>modList10</vt:lpstr>
      <vt:lpstr>modList16</vt:lpstr>
      <vt:lpstr>modList18</vt:lpstr>
      <vt:lpstr>modList19</vt:lpstr>
      <vt:lpstr>modList20</vt:lpstr>
      <vt:lpstr>modList21</vt:lpstr>
      <vt:lpstr>modList15</vt:lpstr>
      <vt:lpstr>chkGetUpdatesValue</vt:lpstr>
      <vt:lpstr>chkNoUpdatesValue</vt:lpstr>
      <vt:lpstr>code</vt:lpstr>
      <vt:lpstr>COLDVSNA_TRANSP_VTOV</vt:lpstr>
      <vt:lpstr>COLDVSNA_VTARIFF</vt:lpstr>
      <vt:lpstr>COLDVSNA_VTOV</vt:lpstr>
      <vt:lpstr>DOCUMENT_TYPES</vt:lpstr>
      <vt:lpstr>et_List00_fio</vt:lpstr>
      <vt:lpstr>et_List00_go</vt:lpstr>
      <vt:lpstr>et_List00_HAS_DOC2</vt:lpstr>
      <vt:lpstr>et_List00_HAS_DOC3</vt:lpstr>
      <vt:lpstr>et_List00_HAS_DOC4</vt:lpstr>
      <vt:lpstr>et_List00_HAS_DOC5</vt:lpstr>
      <vt:lpstr>et_List00_HAS_DOC6</vt:lpstr>
      <vt:lpstr>et_List00_HAS_DOC7</vt:lpstr>
      <vt:lpstr>et_List00_tariff</vt:lpstr>
      <vt:lpstr>et_List01_mo</vt:lpstr>
      <vt:lpstr>et_List01_tariff</vt:lpstr>
      <vt:lpstr>et_List02_1</vt:lpstr>
      <vt:lpstr>et_List02_obj</vt:lpstr>
      <vt:lpstr>et_List02_tariff_vo</vt:lpstr>
      <vt:lpstr>et_List02_tariff_vs</vt:lpstr>
      <vt:lpstr>et_List03_tariff</vt:lpstr>
      <vt:lpstr>et_List04_tariff_vo</vt:lpstr>
      <vt:lpstr>et_List04_tariff_vo_transp</vt:lpstr>
      <vt:lpstr>et_List04_tariff_vs</vt:lpstr>
      <vt:lpstr>et_List04_tariff_vs_transp</vt:lpstr>
      <vt:lpstr>et_List05_reagent</vt:lpstr>
      <vt:lpstr>et_List05_tariff</vt:lpstr>
      <vt:lpstr>et_List06_tariff</vt:lpstr>
      <vt:lpstr>et_List06_voltage</vt:lpstr>
      <vt:lpstr>et_List06_voltage2</vt:lpstr>
      <vt:lpstr>et_List07_tariff</vt:lpstr>
      <vt:lpstr>et_List08_tariff</vt:lpstr>
      <vt:lpstr>et_List09_org1</vt:lpstr>
      <vt:lpstr>et_List09_org2</vt:lpstr>
      <vt:lpstr>et_List09_org3</vt:lpstr>
      <vt:lpstr>et_List09_org4</vt:lpstr>
      <vt:lpstr>et_List09_org5</vt:lpstr>
      <vt:lpstr>et_List09_tariff</vt:lpstr>
      <vt:lpstr>et_List10_nalog</vt:lpstr>
      <vt:lpstr>et_List10_tariff</vt:lpstr>
      <vt:lpstr>et_List11_tariff</vt:lpstr>
      <vt:lpstr>et_List12_tariff</vt:lpstr>
      <vt:lpstr>et_List13_tariff</vt:lpstr>
      <vt:lpstr>et_List14_tariff</vt:lpstr>
      <vt:lpstr>et_List15_1</vt:lpstr>
      <vt:lpstr>et_List15_tariff</vt:lpstr>
      <vt:lpstr>et_List16_line_d</vt:lpstr>
      <vt:lpstr>et_List16_line_o</vt:lpstr>
      <vt:lpstr>et_List16_line_transp</vt:lpstr>
      <vt:lpstr>et_List16_tariff</vt:lpstr>
      <vt:lpstr>et_List16_tariff_transp</vt:lpstr>
      <vt:lpstr>et_List17_tariff_vo</vt:lpstr>
      <vt:lpstr>et_List17_tariff_vs</vt:lpstr>
      <vt:lpstr>et_List18_block</vt:lpstr>
      <vt:lpstr>et_List18_tariff</vt:lpstr>
      <vt:lpstr>et_List19_dolj</vt:lpstr>
      <vt:lpstr>et_List19_tariff</vt:lpstr>
      <vt:lpstr>et_List20_1</vt:lpstr>
      <vt:lpstr>et_List20_tariff</vt:lpstr>
      <vt:lpstr>et_List21_1</vt:lpstr>
      <vt:lpstr>et_List21_tariff</vt:lpstr>
      <vt:lpstr>FIRST_TIME_REG</vt:lpstr>
      <vt:lpstr>first_year</vt:lpstr>
      <vt:lpstr>FirstLine</vt:lpstr>
      <vt:lpstr>god</vt:lpstr>
      <vt:lpstr>HAS_DOC2</vt:lpstr>
      <vt:lpstr>HAS_DOC2_block</vt:lpstr>
      <vt:lpstr>HAS_DOC3</vt:lpstr>
      <vt:lpstr>HAS_DOC3_block</vt:lpstr>
      <vt:lpstr>HAS_DOC4</vt:lpstr>
      <vt:lpstr>HAS_DOC4_block</vt:lpstr>
      <vt:lpstr>HAS_DOC5</vt:lpstr>
      <vt:lpstr>HAS_DOC5_block</vt:lpstr>
      <vt:lpstr>HAS_DOC6</vt:lpstr>
      <vt:lpstr>HAS_DOC6_block</vt:lpstr>
      <vt:lpstr>HAS_DOC7</vt:lpstr>
      <vt:lpstr>HAS_DOC7_block</vt:lpstr>
      <vt:lpstr>hasTranspVO</vt:lpstr>
      <vt:lpstr>hasTranspVS</vt:lpstr>
      <vt:lpstr>hasVO</vt:lpstr>
      <vt:lpstr>hasVS</vt:lpstr>
      <vt:lpstr>inn</vt:lpstr>
      <vt:lpstr>Instr_1</vt:lpstr>
      <vt:lpstr>Instr_2</vt:lpstr>
      <vt:lpstr>Instr_3</vt:lpstr>
      <vt:lpstr>Instr_4</vt:lpstr>
      <vt:lpstr>Instr_5</vt:lpstr>
      <vt:lpstr>Instr_6</vt:lpstr>
      <vt:lpstr>Instr_7</vt:lpstr>
      <vt:lpstr>Instr_8</vt:lpstr>
      <vt:lpstr>kpp</vt:lpstr>
      <vt:lpstr>last_year</vt:lpstr>
      <vt:lpstr>last_year_vis</vt:lpstr>
      <vt:lpstr>List00_check_area</vt:lpstr>
      <vt:lpstr>List00_del_tariff_range</vt:lpstr>
      <vt:lpstr>List00_tariff_start</vt:lpstr>
      <vt:lpstr>List00_vis_flags</vt:lpstr>
      <vt:lpstr>List01_mo_column</vt:lpstr>
      <vt:lpstr>List01_mr_column</vt:lpstr>
      <vt:lpstr>List02_osn_ekpl_range</vt:lpstr>
      <vt:lpstr>List03_vis_flags</vt:lpstr>
      <vt:lpstr>List03_vis_flags2</vt:lpstr>
      <vt:lpstr>List04_check_range1</vt:lpstr>
      <vt:lpstr>List04_vis_flags</vt:lpstr>
      <vt:lpstr>List04_vis_flags2</vt:lpstr>
      <vt:lpstr>List05_vis_flags</vt:lpstr>
      <vt:lpstr>List06_vis_flags</vt:lpstr>
      <vt:lpstr>List07_vis_flags</vt:lpstr>
      <vt:lpstr>List08_vis_flags</vt:lpstr>
      <vt:lpstr>List09_vis_flags</vt:lpstr>
      <vt:lpstr>List10_vis_flags</vt:lpstr>
      <vt:lpstr>List11_is_one_block</vt:lpstr>
      <vt:lpstr>List11_vis_flags</vt:lpstr>
      <vt:lpstr>List11_vis_flags2</vt:lpstr>
      <vt:lpstr>List12_vis_flags</vt:lpstr>
      <vt:lpstr>List15_vis_flags</vt:lpstr>
      <vt:lpstr>List15_vis_flags2</vt:lpstr>
      <vt:lpstr>List16_vis_flags</vt:lpstr>
      <vt:lpstr>List16_vis_flags2</vt:lpstr>
      <vt:lpstr>List17_check_range1</vt:lpstr>
      <vt:lpstr>List17_vis_flags</vt:lpstr>
      <vt:lpstr>List18_vis_flags</vt:lpstr>
      <vt:lpstr>List19_vis_flags</vt:lpstr>
      <vt:lpstr>List20_vis_flags</vt:lpstr>
      <vt:lpstr>List21_vis_flags</vt:lpstr>
      <vt:lpstr>MO_END_DATE</vt:lpstr>
      <vt:lpstr>MO_LIST_1</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MO_LIST_31</vt:lpstr>
      <vt:lpstr>MO_LIST_32</vt:lpstr>
      <vt:lpstr>MO_LIST_33</vt:lpstr>
      <vt:lpstr>MO_LIST_34</vt:lpstr>
      <vt:lpstr>MO_LIST_35</vt:lpstr>
      <vt:lpstr>MO_LIST_36</vt:lpstr>
      <vt:lpstr>MO_LIST_37</vt:lpstr>
      <vt:lpstr>MO_LIST_38</vt:lpstr>
      <vt:lpstr>MO_LIST_39</vt:lpstr>
      <vt:lpstr>MO_LIST_4</vt:lpstr>
      <vt:lpstr>MO_LIST_40</vt:lpstr>
      <vt:lpstr>MO_LIST_41</vt:lpstr>
      <vt:lpstr>MO_LIST_42</vt:lpstr>
      <vt:lpstr>MO_LIST_43</vt:lpstr>
      <vt:lpstr>MO_LIST_5</vt:lpstr>
      <vt:lpstr>MO_LIST_6</vt:lpstr>
      <vt:lpstr>MO_LIST_7</vt:lpstr>
      <vt:lpstr>MO_LIST_8</vt:lpstr>
      <vt:lpstr>MO_LIST_9</vt:lpstr>
      <vt:lpstr>MO_START_DATE</vt:lpstr>
      <vt:lpstr>MONTH_LIST</vt:lpstr>
      <vt:lpstr>MR_LIST</vt:lpstr>
      <vt:lpstr>MR_MO_LIST</vt:lpstr>
      <vt:lpstr>NDS</vt:lpstr>
      <vt:lpstr>NONPRIVATE_OWNERSHIP_TYPE</vt:lpstr>
      <vt:lpstr>OGRN</vt:lpstr>
      <vt:lpstr>OIV_LIST</vt:lpstr>
      <vt:lpstr>okopf</vt:lpstr>
      <vt:lpstr>okopf_list</vt:lpstr>
      <vt:lpstr>org</vt:lpstr>
      <vt:lpstr>org_declaration</vt:lpstr>
      <vt:lpstr>ORG_DIRECTOR_POSITION</vt:lpstr>
      <vt:lpstr>ORG_EMAIL</vt:lpstr>
      <vt:lpstr>ORG_END_DATE</vt:lpstr>
      <vt:lpstr>ORG_FIO_DIRECTOR</vt:lpstr>
      <vt:lpstr>ORG_FULL_NAME</vt:lpstr>
      <vt:lpstr>ORG_LEGAL_ADDRESS</vt:lpstr>
      <vt:lpstr>ORG_MAIL_ADDRESS</vt:lpstr>
      <vt:lpstr>ORG_PHONE</vt:lpstr>
      <vt:lpstr>ORG_SHORT_NAME</vt:lpstr>
      <vt:lpstr>ORG_SITE</vt:lpstr>
      <vt:lpstr>ORG_START_DATE</vt:lpstr>
      <vt:lpstr>osn_expl_list</vt:lpstr>
      <vt:lpstr>OWNERSHIP_TYPE</vt:lpstr>
      <vt:lpstr>OWNERSHIP_TYPE_VALUE</vt:lpstr>
      <vt:lpstr>PERIOD</vt:lpstr>
      <vt:lpstr>PERIOD_LENGTH</vt:lpstr>
      <vt:lpstr>period_list</vt:lpstr>
      <vt:lpstr>pIns_List01_tariff</vt:lpstr>
      <vt:lpstr>pIns_List02_tariff</vt:lpstr>
      <vt:lpstr>pIns_List03_tariff</vt:lpstr>
      <vt:lpstr>pIns_List04_tariff_vo</vt:lpstr>
      <vt:lpstr>pIns_List04_tariff_vo_transp</vt:lpstr>
      <vt:lpstr>pIns_List04_tariff_vs</vt:lpstr>
      <vt:lpstr>pIns_List04_tariff_vs_transp</vt:lpstr>
      <vt:lpstr>pIns_List05_reagent</vt:lpstr>
      <vt:lpstr>pIns_List05_tariff</vt:lpstr>
      <vt:lpstr>pIns_List06_tariff</vt:lpstr>
      <vt:lpstr>pIns_List06_voltage</vt:lpstr>
      <vt:lpstr>pIns_List07_tariff</vt:lpstr>
      <vt:lpstr>pIns_List08_tariff</vt:lpstr>
      <vt:lpstr>pIns_List09_postav</vt:lpstr>
      <vt:lpstr>pIns_List09_tariff</vt:lpstr>
      <vt:lpstr>pIns_List10_nalog</vt:lpstr>
      <vt:lpstr>pIns_List10_tariff</vt:lpstr>
      <vt:lpstr>pIns_List11_tariff</vt:lpstr>
      <vt:lpstr>pIns_List12_tariff</vt:lpstr>
      <vt:lpstr>pIns_List13_tariff</vt:lpstr>
      <vt:lpstr>pIns_List14_tariff</vt:lpstr>
      <vt:lpstr>pIns_List15_tariff</vt:lpstr>
      <vt:lpstr>pIns_List16_tariff</vt:lpstr>
      <vt:lpstr>pIns_List16_tariff_transp</vt:lpstr>
      <vt:lpstr>pins_List17_tariff</vt:lpstr>
      <vt:lpstr>pins_List18_tariff</vt:lpstr>
      <vt:lpstr>pIns_List19_dolj</vt:lpstr>
      <vt:lpstr>pIns_List19_tariff</vt:lpstr>
      <vt:lpstr>pIns_List20_1</vt:lpstr>
      <vt:lpstr>pIns_List20_tariff</vt:lpstr>
      <vt:lpstr>pIns_List21_1</vt:lpstr>
      <vt:lpstr>pIns_List21_tariff</vt:lpstr>
      <vt:lpstr>plat_nds</vt:lpstr>
      <vt:lpstr>REESTR_ORG_RANGE</vt:lpstr>
      <vt:lpstr>REESTR_TARIFF_LIST</vt:lpstr>
      <vt:lpstr>REGION</vt:lpstr>
      <vt:lpstr>region_id</vt:lpstr>
      <vt:lpstr>region_name</vt:lpstr>
      <vt:lpstr>rst_org_id</vt:lpstr>
      <vt:lpstr>sphere_list</vt:lpstr>
      <vt:lpstr>STATE_SHARE</vt:lpstr>
      <vt:lpstr>STATE_SHARE_EXISTENCE</vt:lpstr>
      <vt:lpstr>STATE_SHARE_VALUE</vt:lpstr>
      <vt:lpstr>STATUS_GO</vt:lpstr>
      <vt:lpstr>STATUS_GO_block</vt:lpstr>
      <vt:lpstr>support_docs_1</vt:lpstr>
      <vt:lpstr>support_docs_2</vt:lpstr>
      <vt:lpstr>support_docs_3</vt:lpstr>
      <vt:lpstr>support_docs_4</vt:lpstr>
      <vt:lpstr>support_docs_5</vt:lpstr>
      <vt:lpstr>support_docs_6</vt:lpstr>
      <vt:lpstr>support_docs_7</vt:lpstr>
      <vt:lpstr>support_docs_list</vt:lpstr>
      <vt:lpstr>TARIFF_CALC_METHOD</vt:lpstr>
      <vt:lpstr>tariff_type_list</vt:lpstr>
      <vt:lpstr>tpl_title</vt:lpstr>
      <vt:lpstr>UpdStatus</vt:lpstr>
      <vt:lpstr>VALUABLE_STATE_SHARE</vt:lpstr>
      <vt:lpstr>VDET_END_DATE</vt:lpstr>
      <vt:lpstr>VDET_START_DATE</vt:lpstr>
      <vt:lpstr>version</vt:lpstr>
      <vt:lpstr>VOLTAGE_LEVEL_list</vt:lpstr>
      <vt:lpstr>VOLTAGE_LEVEL2_list</vt:lpstr>
      <vt:lpstr>VOTV_VTARIFF</vt:lpstr>
      <vt:lpstr>VOTV_VTOV</vt:lpstr>
      <vt:lpstr>YEAR_LIST</vt:lpstr>
      <vt:lpstr>year_list2</vt:lpstr>
      <vt:lpstr>YES_NO</vt:lpstr>
      <vt:lpstr>Административные!Заголовки_для_печати</vt:lpstr>
      <vt:lpstr>Амортизация!Заголовки_для_печати</vt:lpstr>
      <vt:lpstr>Аренда!Заголовки_для_печати</vt:lpstr>
      <vt:lpstr>Баланс!Заголовки_для_печати</vt:lpstr>
      <vt:lpstr>ДПР!Заголовки_для_печати</vt:lpstr>
      <vt:lpstr>'ДПР (концессии)'!Заголовки_для_печати</vt:lpstr>
      <vt:lpstr>'ИП + источники'!Заголовки_для_печати</vt:lpstr>
      <vt:lpstr>Калькуляция!Заголовки_для_печати</vt:lpstr>
      <vt:lpstr>'Корректировка НВВ'!Заголовки_для_печати</vt:lpstr>
      <vt:lpstr>Налоги!Заголовки_для_печати</vt:lpstr>
      <vt:lpstr>'Плата за негативное возд'!Заголовки_для_печати</vt:lpstr>
      <vt:lpstr>Покупка!Заголовки_для_печати</vt:lpstr>
      <vt:lpstr>Реагенты!Заголовки_для_печати</vt:lpstr>
      <vt:lpstr>'Сбытовые расходы ГО'!Заголовки_для_печати</vt:lpstr>
      <vt:lpstr>'Список объектов'!Заголовки_для_печати</vt:lpstr>
      <vt:lpstr>'Список территорий'!Заголовки_для_печати</vt:lpstr>
      <vt:lpstr>Сценарии!Заголовки_для_печати</vt:lpstr>
      <vt:lpstr>ТМ!Заголовки_для_печати</vt:lpstr>
      <vt:lpstr>ФОТ!Заголовки_для_печати</vt:lpstr>
      <vt:lpstr>Экономия_корр!Заголовки_для_печати</vt:lpstr>
      <vt:lpstr>ЭЭ!Заголовки_для_печати</vt:lpstr>
      <vt:lpstr>'Общие сведения'!Область_печати</vt:lpstr>
    </vt:vector>
  </TitlesOfParts>
  <Manager/>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Экспертное заключение об установлении тарифов в сфере холодного водоснабжения/водоотведения методом индексации (первый год ДПР)</dc:title>
  <dc:subject>Экспертное заключение об установлении тарифов в сфере холодного водоснабжения/водоотведения методом индексации (первый год ДПР)</dc:subject>
  <dc:creator>user</dc:creator>
  <dc:description/>
  <cp:lastModifiedBy>Куклина Татьяна Витальевна</cp:lastModifiedBy>
  <cp:lastPrinted>2023-12-18T02:26:18Z</cp:lastPrinted>
  <dcterms:created xsi:type="dcterms:W3CDTF">2004-05-21T07:18:45Z</dcterms:created>
  <dcterms:modified xsi:type="dcterms:W3CDTF">2023-12-19T03:12:25Z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EXPERT.VSVO.INDEX</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3.1</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